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Лот 4 Октябрь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лот1!$A$1:$BH$55</definedName>
  </definedNames>
  <calcPr calcId="152511"/>
</workbook>
</file>

<file path=xl/calcChain.xml><?xml version="1.0" encoding="utf-8"?>
<calcChain xmlns="http://schemas.openxmlformats.org/spreadsheetml/2006/main">
  <c r="BF37" i="3" l="1"/>
  <c r="BD37" i="3"/>
  <c r="BF36" i="3"/>
  <c r="BE36" i="3"/>
  <c r="BD36" i="3"/>
  <c r="BC35" i="3"/>
  <c r="BC34" i="3"/>
  <c r="BC33" i="3"/>
  <c r="BC32" i="3"/>
  <c r="BC31" i="3"/>
  <c r="BC30" i="3"/>
  <c r="BC26" i="3"/>
  <c r="BC24" i="3"/>
  <c r="BC22" i="3"/>
  <c r="BC21" i="3"/>
  <c r="BC20" i="3"/>
  <c r="BC19" i="3"/>
  <c r="BC18" i="3"/>
  <c r="BC17" i="3"/>
  <c r="BC15" i="3"/>
  <c r="BC13" i="3"/>
  <c r="BC12" i="3"/>
  <c r="BC11" i="3"/>
  <c r="BC10" i="3"/>
  <c r="BB29" i="3" l="1"/>
  <c r="BB27" i="3"/>
  <c r="BC27" i="3" s="1"/>
  <c r="BB25" i="3"/>
  <c r="BB16" i="3"/>
  <c r="BC16" i="3" s="1"/>
  <c r="BB9" i="3"/>
  <c r="BB23" i="3" l="1"/>
  <c r="BC25" i="3"/>
  <c r="BC23" i="3" s="1"/>
  <c r="BB14" i="3"/>
  <c r="BB28" i="3"/>
  <c r="BC29" i="3"/>
  <c r="BC28" i="3" s="1"/>
  <c r="BC14" i="3"/>
  <c r="BC9" i="3"/>
  <c r="BC36" i="3" l="1"/>
  <c r="BC38" i="3" s="1"/>
  <c r="AX10" i="3" l="1"/>
  <c r="AY10" i="3"/>
  <c r="AX11" i="3"/>
  <c r="AY11" i="3"/>
  <c r="AX15" i="3"/>
  <c r="AY15" i="3"/>
  <c r="AX16" i="3"/>
  <c r="AY16" i="3"/>
  <c r="AX17" i="3"/>
  <c r="AY17" i="3"/>
  <c r="AX18" i="3"/>
  <c r="AY18" i="3"/>
  <c r="AX19" i="3"/>
  <c r="AY19" i="3"/>
  <c r="AX20" i="3"/>
  <c r="AY20" i="3"/>
  <c r="AX23" i="3"/>
  <c r="AY23" i="3"/>
  <c r="AX24" i="3"/>
  <c r="AY24" i="3"/>
  <c r="AX25" i="3"/>
  <c r="AY25" i="3"/>
  <c r="AX27" i="3"/>
  <c r="AY27" i="3"/>
  <c r="AX28" i="3"/>
  <c r="AY28" i="3"/>
  <c r="AX29" i="3"/>
  <c r="AY29" i="3"/>
  <c r="AX30" i="3"/>
  <c r="AY30" i="3"/>
  <c r="AX31" i="3"/>
  <c r="AY31" i="3"/>
  <c r="AX32" i="3"/>
  <c r="AY32" i="3"/>
  <c r="AY33" i="3"/>
  <c r="AM10" i="3"/>
  <c r="AN10" i="3"/>
  <c r="AO10" i="3"/>
  <c r="AP10" i="3"/>
  <c r="AQ10" i="3"/>
  <c r="AR10" i="3"/>
  <c r="AS10" i="3"/>
  <c r="AM11" i="3"/>
  <c r="AN11" i="3"/>
  <c r="AO11" i="3"/>
  <c r="AP11" i="3"/>
  <c r="AQ11" i="3"/>
  <c r="AR11" i="3"/>
  <c r="AS11" i="3"/>
  <c r="AM15" i="3"/>
  <c r="AN15" i="3"/>
  <c r="AO15" i="3"/>
  <c r="AP15" i="3"/>
  <c r="AQ15" i="3"/>
  <c r="AR15" i="3"/>
  <c r="AS15" i="3"/>
  <c r="AM16" i="3"/>
  <c r="AN16" i="3"/>
  <c r="AO16" i="3"/>
  <c r="AP16" i="3"/>
  <c r="AQ16" i="3"/>
  <c r="AR16" i="3"/>
  <c r="AS16" i="3"/>
  <c r="AM17" i="3"/>
  <c r="AN17" i="3"/>
  <c r="AO17" i="3"/>
  <c r="AP17" i="3"/>
  <c r="AQ17" i="3"/>
  <c r="AR17" i="3"/>
  <c r="AS17" i="3"/>
  <c r="AM18" i="3"/>
  <c r="AN18" i="3"/>
  <c r="AO18" i="3"/>
  <c r="AP18" i="3"/>
  <c r="AQ18" i="3"/>
  <c r="AR18" i="3"/>
  <c r="AS18" i="3"/>
  <c r="AM19" i="3"/>
  <c r="AN19" i="3"/>
  <c r="AO19" i="3"/>
  <c r="AP19" i="3"/>
  <c r="AQ19" i="3"/>
  <c r="AR19" i="3"/>
  <c r="AS19" i="3"/>
  <c r="AM20" i="3"/>
  <c r="AN20" i="3"/>
  <c r="AO20" i="3"/>
  <c r="AP20" i="3"/>
  <c r="AQ20" i="3"/>
  <c r="AR20" i="3"/>
  <c r="AS20" i="3"/>
  <c r="AM23" i="3"/>
  <c r="AN23" i="3"/>
  <c r="AO23" i="3"/>
  <c r="AP23" i="3"/>
  <c r="AQ23" i="3"/>
  <c r="AR23" i="3"/>
  <c r="AR22" i="3" s="1"/>
  <c r="AS23" i="3"/>
  <c r="AM24" i="3"/>
  <c r="AN24" i="3"/>
  <c r="AO24" i="3"/>
  <c r="AP24" i="3"/>
  <c r="AQ24" i="3"/>
  <c r="AR24" i="3"/>
  <c r="AS24" i="3"/>
  <c r="AM25" i="3"/>
  <c r="AN25" i="3"/>
  <c r="AO25" i="3"/>
  <c r="AP25" i="3"/>
  <c r="AQ25" i="3"/>
  <c r="AR25" i="3"/>
  <c r="AS25" i="3"/>
  <c r="AM27" i="3"/>
  <c r="AN27" i="3"/>
  <c r="AO27" i="3"/>
  <c r="AP27" i="3"/>
  <c r="AQ27" i="3"/>
  <c r="AR27" i="3"/>
  <c r="AS27" i="3"/>
  <c r="AM28" i="3"/>
  <c r="AN28" i="3"/>
  <c r="AO28" i="3"/>
  <c r="AP28" i="3"/>
  <c r="AQ28" i="3"/>
  <c r="AR28" i="3"/>
  <c r="AS28" i="3"/>
  <c r="AM29" i="3"/>
  <c r="AN29" i="3"/>
  <c r="AO29" i="3"/>
  <c r="AP29" i="3"/>
  <c r="AQ29" i="3"/>
  <c r="AR29" i="3"/>
  <c r="AS29" i="3"/>
  <c r="AM30" i="3"/>
  <c r="AN30" i="3"/>
  <c r="AO30" i="3"/>
  <c r="AP30" i="3"/>
  <c r="AQ30" i="3"/>
  <c r="AR30" i="3"/>
  <c r="AS30" i="3"/>
  <c r="AM31" i="3"/>
  <c r="AN31" i="3"/>
  <c r="AO31" i="3"/>
  <c r="AP31" i="3"/>
  <c r="AQ31" i="3"/>
  <c r="AR31" i="3"/>
  <c r="AS31" i="3"/>
  <c r="AM32" i="3"/>
  <c r="AN32" i="3"/>
  <c r="AO32" i="3"/>
  <c r="AP32" i="3"/>
  <c r="AQ32" i="3"/>
  <c r="AR32" i="3"/>
  <c r="AS32" i="3"/>
  <c r="AM33" i="3"/>
  <c r="AN33" i="3"/>
  <c r="AO33" i="3"/>
  <c r="AQ33" i="3"/>
  <c r="AR33" i="3"/>
  <c r="AS33" i="3"/>
  <c r="AE10" i="3"/>
  <c r="AF10" i="3"/>
  <c r="AG10" i="3"/>
  <c r="AH10" i="3"/>
  <c r="AE11" i="3"/>
  <c r="AF11" i="3"/>
  <c r="AG11" i="3"/>
  <c r="AH11" i="3"/>
  <c r="AE15" i="3"/>
  <c r="AF15" i="3"/>
  <c r="AG15" i="3"/>
  <c r="AH15" i="3"/>
  <c r="AE16" i="3"/>
  <c r="AF16" i="3"/>
  <c r="AG16" i="3"/>
  <c r="AH16" i="3"/>
  <c r="AE17" i="3"/>
  <c r="AF17" i="3"/>
  <c r="AG17" i="3"/>
  <c r="AH17" i="3"/>
  <c r="AE18" i="3"/>
  <c r="AF18" i="3"/>
  <c r="AG18" i="3"/>
  <c r="AH18" i="3"/>
  <c r="AE19" i="3"/>
  <c r="AF19" i="3"/>
  <c r="AG19" i="3"/>
  <c r="AH19" i="3"/>
  <c r="AE20" i="3"/>
  <c r="AF20" i="3"/>
  <c r="AG20" i="3"/>
  <c r="AH20" i="3"/>
  <c r="AE23" i="3"/>
  <c r="AF23" i="3"/>
  <c r="AG23" i="3"/>
  <c r="AH23" i="3"/>
  <c r="AE24" i="3"/>
  <c r="AF24" i="3"/>
  <c r="AG24" i="3"/>
  <c r="AH24" i="3"/>
  <c r="AE25" i="3"/>
  <c r="AF25" i="3"/>
  <c r="AG25" i="3"/>
  <c r="AH25" i="3"/>
  <c r="AE27" i="3"/>
  <c r="AF27" i="3"/>
  <c r="AG27" i="3"/>
  <c r="AH27" i="3"/>
  <c r="AE28" i="3"/>
  <c r="AF28" i="3"/>
  <c r="AG28" i="3"/>
  <c r="AH28" i="3"/>
  <c r="AE29" i="3"/>
  <c r="AF29" i="3"/>
  <c r="AG29" i="3"/>
  <c r="AH29" i="3"/>
  <c r="AE30" i="3"/>
  <c r="AF30" i="3"/>
  <c r="AG30" i="3"/>
  <c r="AH30" i="3"/>
  <c r="AE31" i="3"/>
  <c r="AF31" i="3"/>
  <c r="AG31" i="3"/>
  <c r="AH31" i="3"/>
  <c r="AE32" i="3"/>
  <c r="AF32" i="3"/>
  <c r="AG32" i="3"/>
  <c r="AH32" i="3"/>
  <c r="AE33" i="3"/>
  <c r="AF33" i="3"/>
  <c r="AG33" i="3"/>
  <c r="AH33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Y9" i="3" s="1"/>
  <c r="Z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E24" i="3"/>
  <c r="F24" i="3"/>
  <c r="G24" i="3"/>
  <c r="H24" i="3"/>
  <c r="I24" i="3"/>
  <c r="J24" i="3"/>
  <c r="K24" i="3"/>
  <c r="L24" i="3"/>
  <c r="M24" i="3"/>
  <c r="N24" i="3"/>
  <c r="O24" i="3"/>
  <c r="O22" i="3" s="1"/>
  <c r="P24" i="3"/>
  <c r="Q24" i="3"/>
  <c r="R24" i="3"/>
  <c r="S24" i="3"/>
  <c r="S22" i="3" s="1"/>
  <c r="T24" i="3"/>
  <c r="U24" i="3"/>
  <c r="V24" i="3"/>
  <c r="W24" i="3"/>
  <c r="W22" i="3" s="1"/>
  <c r="X24" i="3"/>
  <c r="Y24" i="3"/>
  <c r="Z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M22" i="3" l="1"/>
  <c r="AM9" i="3"/>
  <c r="AP9" i="3"/>
  <c r="AY22" i="3"/>
  <c r="AY9" i="3"/>
  <c r="AY26" i="3"/>
  <c r="AY14" i="3"/>
  <c r="AX22" i="3"/>
  <c r="AX9" i="3"/>
  <c r="AX26" i="3"/>
  <c r="AX14" i="3"/>
  <c r="AS9" i="3"/>
  <c r="AR9" i="3"/>
  <c r="AQ22" i="3"/>
  <c r="AQ9" i="3"/>
  <c r="AP22" i="3"/>
  <c r="AO9" i="3"/>
  <c r="AN22" i="3"/>
  <c r="AN9" i="3"/>
  <c r="AR26" i="3"/>
  <c r="AN26" i="3"/>
  <c r="AP26" i="3"/>
  <c r="AS26" i="3"/>
  <c r="AO26" i="3"/>
  <c r="AS14" i="3"/>
  <c r="AO14" i="3"/>
  <c r="AQ14" i="3"/>
  <c r="AM14" i="3"/>
  <c r="AM36" i="3" s="1"/>
  <c r="AM38" i="3" s="1"/>
  <c r="AP14" i="3"/>
  <c r="AS22" i="3"/>
  <c r="AO22" i="3"/>
  <c r="AQ26" i="3"/>
  <c r="AM26" i="3"/>
  <c r="AR14" i="3"/>
  <c r="AN14" i="3"/>
  <c r="K22" i="3"/>
  <c r="AF9" i="3"/>
  <c r="AH26" i="3"/>
  <c r="AH22" i="3"/>
  <c r="AH14" i="3"/>
  <c r="AH9" i="3"/>
  <c r="AG26" i="3"/>
  <c r="AG22" i="3"/>
  <c r="AG14" i="3"/>
  <c r="AG9" i="3"/>
  <c r="AF26" i="3"/>
  <c r="AF14" i="3"/>
  <c r="AF22" i="3"/>
  <c r="AE26" i="3"/>
  <c r="AE22" i="3"/>
  <c r="AE14" i="3"/>
  <c r="AE9" i="3"/>
  <c r="X26" i="3"/>
  <c r="L26" i="3"/>
  <c r="V26" i="3"/>
  <c r="J26" i="3"/>
  <c r="V14" i="3"/>
  <c r="J14" i="3"/>
  <c r="T14" i="3"/>
  <c r="H14" i="3"/>
  <c r="W26" i="3"/>
  <c r="S26" i="3"/>
  <c r="O26" i="3"/>
  <c r="K26" i="3"/>
  <c r="G26" i="3"/>
  <c r="Y26" i="3"/>
  <c r="U26" i="3"/>
  <c r="Q26" i="3"/>
  <c r="M26" i="3"/>
  <c r="I26" i="3"/>
  <c r="E26" i="3"/>
  <c r="W14" i="3"/>
  <c r="S14" i="3"/>
  <c r="O14" i="3"/>
  <c r="K14" i="3"/>
  <c r="G14" i="3"/>
  <c r="W9" i="3"/>
  <c r="S9" i="3"/>
  <c r="O9" i="3"/>
  <c r="K9" i="3"/>
  <c r="G9" i="3"/>
  <c r="T26" i="3"/>
  <c r="Z26" i="3"/>
  <c r="N26" i="3"/>
  <c r="R14" i="3"/>
  <c r="F14" i="3"/>
  <c r="P14" i="3"/>
  <c r="X22" i="3"/>
  <c r="T22" i="3"/>
  <c r="P22" i="3"/>
  <c r="L22" i="3"/>
  <c r="H22" i="3"/>
  <c r="Z22" i="3"/>
  <c r="V22" i="3"/>
  <c r="R22" i="3"/>
  <c r="N22" i="3"/>
  <c r="J22" i="3"/>
  <c r="F22" i="3"/>
  <c r="X9" i="3"/>
  <c r="T9" i="3"/>
  <c r="P9" i="3"/>
  <c r="L9" i="3"/>
  <c r="H9" i="3"/>
  <c r="Z9" i="3"/>
  <c r="V9" i="3"/>
  <c r="R9" i="3"/>
  <c r="N9" i="3"/>
  <c r="J9" i="3"/>
  <c r="F9" i="3"/>
  <c r="P26" i="3"/>
  <c r="H26" i="3"/>
  <c r="R26" i="3"/>
  <c r="F26" i="3"/>
  <c r="Z14" i="3"/>
  <c r="N14" i="3"/>
  <c r="X14" i="3"/>
  <c r="L14" i="3"/>
  <c r="G22" i="3"/>
  <c r="Y22" i="3"/>
  <c r="U22" i="3"/>
  <c r="Q22" i="3"/>
  <c r="M22" i="3"/>
  <c r="I22" i="3"/>
  <c r="E22" i="3"/>
  <c r="Y14" i="3"/>
  <c r="U14" i="3"/>
  <c r="Q14" i="3"/>
  <c r="M14" i="3"/>
  <c r="I14" i="3"/>
  <c r="E14" i="3"/>
  <c r="U9" i="3"/>
  <c r="Q9" i="3"/>
  <c r="M9" i="3"/>
  <c r="I9" i="3"/>
  <c r="E9" i="3"/>
  <c r="AW33" i="3"/>
  <c r="AW32" i="3"/>
  <c r="AW31" i="3"/>
  <c r="AW30" i="3"/>
  <c r="AW29" i="3"/>
  <c r="AW28" i="3"/>
  <c r="AW27" i="3"/>
  <c r="AW25" i="3"/>
  <c r="AW24" i="3"/>
  <c r="AW23" i="3"/>
  <c r="AW20" i="3"/>
  <c r="AW19" i="3"/>
  <c r="AW18" i="3"/>
  <c r="AW17" i="3"/>
  <c r="AW16" i="3"/>
  <c r="AW15" i="3"/>
  <c r="AW11" i="3"/>
  <c r="AW10" i="3"/>
  <c r="AV26" i="3"/>
  <c r="AV22" i="3"/>
  <c r="AV14" i="3"/>
  <c r="AV9" i="3"/>
  <c r="AL33" i="3"/>
  <c r="AL32" i="3"/>
  <c r="AL31" i="3"/>
  <c r="AL30" i="3"/>
  <c r="AL29" i="3"/>
  <c r="AL28" i="3"/>
  <c r="AL27" i="3"/>
  <c r="AL25" i="3"/>
  <c r="AL24" i="3"/>
  <c r="AL23" i="3"/>
  <c r="AL20" i="3"/>
  <c r="AL19" i="3"/>
  <c r="AL18" i="3"/>
  <c r="AL17" i="3"/>
  <c r="AL16" i="3"/>
  <c r="AL15" i="3"/>
  <c r="AL11" i="3"/>
  <c r="AL10" i="3"/>
  <c r="AK26" i="3"/>
  <c r="AK22" i="3"/>
  <c r="AK14" i="3"/>
  <c r="AK9" i="3"/>
  <c r="AR36" i="3" l="1"/>
  <c r="AR38" i="3" s="1"/>
  <c r="AQ36" i="3"/>
  <c r="AQ38" i="3" s="1"/>
  <c r="AP36" i="3"/>
  <c r="AP38" i="3" s="1"/>
  <c r="AS36" i="3"/>
  <c r="AS38" i="3" s="1"/>
  <c r="AY36" i="3"/>
  <c r="AY38" i="3" s="1"/>
  <c r="AX36" i="3"/>
  <c r="AX38" i="3" s="1"/>
  <c r="AO36" i="3"/>
  <c r="AO38" i="3" s="1"/>
  <c r="AN36" i="3"/>
  <c r="AN38" i="3" s="1"/>
  <c r="AW9" i="3"/>
  <c r="AG36" i="3"/>
  <c r="AG38" i="3" s="1"/>
  <c r="AE36" i="3"/>
  <c r="AE38" i="3" s="1"/>
  <c r="AH36" i="3"/>
  <c r="AH38" i="3" s="1"/>
  <c r="AF36" i="3"/>
  <c r="AF38" i="3" s="1"/>
  <c r="AV38" i="3"/>
  <c r="AK38" i="3"/>
  <c r="AL22" i="3"/>
  <c r="AL9" i="3"/>
  <c r="AW26" i="3"/>
  <c r="AW22" i="3"/>
  <c r="AW14" i="3"/>
  <c r="AL26" i="3"/>
  <c r="AL14" i="3"/>
  <c r="AL36" i="3" l="1"/>
  <c r="AL38" i="3" s="1"/>
  <c r="AW36" i="3"/>
  <c r="AW38" i="3" s="1"/>
  <c r="AD33" i="3" l="1"/>
  <c r="AD32" i="3"/>
  <c r="AD31" i="3"/>
  <c r="AD30" i="3"/>
  <c r="AD29" i="3"/>
  <c r="AD28" i="3"/>
  <c r="AD27" i="3"/>
  <c r="AD25" i="3"/>
  <c r="AD24" i="3"/>
  <c r="AD23" i="3"/>
  <c r="AD20" i="3"/>
  <c r="AD19" i="3"/>
  <c r="AD18" i="3"/>
  <c r="AD17" i="3"/>
  <c r="AD16" i="3"/>
  <c r="AD15" i="3"/>
  <c r="AD11" i="3"/>
  <c r="AD10" i="3"/>
  <c r="AC26" i="3"/>
  <c r="AC22" i="3"/>
  <c r="AC14" i="3"/>
  <c r="AC9" i="3"/>
  <c r="D29" i="3"/>
  <c r="D25" i="3"/>
  <c r="D24" i="3"/>
  <c r="D23" i="3"/>
  <c r="D10" i="3"/>
  <c r="D11" i="3"/>
  <c r="D15" i="3"/>
  <c r="D16" i="3"/>
  <c r="D17" i="3"/>
  <c r="D18" i="3"/>
  <c r="D19" i="3"/>
  <c r="D20" i="3"/>
  <c r="D27" i="3"/>
  <c r="D28" i="3"/>
  <c r="D30" i="3"/>
  <c r="D31" i="3"/>
  <c r="D33" i="3"/>
  <c r="C32" i="3"/>
  <c r="C26" i="3"/>
  <c r="C22" i="3"/>
  <c r="C14" i="3"/>
  <c r="C9" i="3"/>
  <c r="D32" i="3" l="1"/>
  <c r="E32" i="3"/>
  <c r="E36" i="3" s="1"/>
  <c r="E38" i="3" s="1"/>
  <c r="I32" i="3"/>
  <c r="I36" i="3" s="1"/>
  <c r="I38" i="3" s="1"/>
  <c r="M32" i="3"/>
  <c r="M36" i="3" s="1"/>
  <c r="M38" i="3" s="1"/>
  <c r="Q32" i="3"/>
  <c r="Q36" i="3" s="1"/>
  <c r="Q38" i="3" s="1"/>
  <c r="U32" i="3"/>
  <c r="U36" i="3" s="1"/>
  <c r="U38" i="3" s="1"/>
  <c r="Y32" i="3"/>
  <c r="Y36" i="3" s="1"/>
  <c r="Y38" i="3" s="1"/>
  <c r="F32" i="3"/>
  <c r="F36" i="3" s="1"/>
  <c r="F38" i="3" s="1"/>
  <c r="N32" i="3"/>
  <c r="N36" i="3" s="1"/>
  <c r="N38" i="3" s="1"/>
  <c r="R32" i="3"/>
  <c r="R36" i="3" s="1"/>
  <c r="R38" i="3" s="1"/>
  <c r="Z32" i="3"/>
  <c r="Z36" i="3" s="1"/>
  <c r="Z38" i="3" s="1"/>
  <c r="P32" i="3"/>
  <c r="P36" i="3" s="1"/>
  <c r="P38" i="3" s="1"/>
  <c r="X32" i="3"/>
  <c r="X36" i="3" s="1"/>
  <c r="X38" i="3" s="1"/>
  <c r="J32" i="3"/>
  <c r="J36" i="3" s="1"/>
  <c r="J38" i="3" s="1"/>
  <c r="V32" i="3"/>
  <c r="V36" i="3" s="1"/>
  <c r="V38" i="3" s="1"/>
  <c r="H32" i="3"/>
  <c r="H36" i="3" s="1"/>
  <c r="H38" i="3" s="1"/>
  <c r="T32" i="3"/>
  <c r="T36" i="3" s="1"/>
  <c r="T38" i="3" s="1"/>
  <c r="G32" i="3"/>
  <c r="G36" i="3" s="1"/>
  <c r="G38" i="3" s="1"/>
  <c r="K32" i="3"/>
  <c r="K36" i="3" s="1"/>
  <c r="K38" i="3" s="1"/>
  <c r="O32" i="3"/>
  <c r="O36" i="3" s="1"/>
  <c r="O38" i="3" s="1"/>
  <c r="S32" i="3"/>
  <c r="S36" i="3" s="1"/>
  <c r="S38" i="3" s="1"/>
  <c r="W32" i="3"/>
  <c r="W36" i="3" s="1"/>
  <c r="W38" i="3" s="1"/>
  <c r="L32" i="3"/>
  <c r="L36" i="3" s="1"/>
  <c r="L38" i="3" s="1"/>
  <c r="C38" i="3"/>
  <c r="AC38" i="3"/>
  <c r="D9" i="3"/>
  <c r="D14" i="3"/>
  <c r="D26" i="3"/>
  <c r="AD26" i="3"/>
  <c r="AD22" i="3"/>
  <c r="AD14" i="3"/>
  <c r="AD9" i="3"/>
  <c r="D22" i="3"/>
  <c r="D36" i="3" l="1"/>
  <c r="D38" i="3" s="1"/>
  <c r="AD36" i="3"/>
  <c r="AD38" i="3" s="1"/>
</calcChain>
</file>

<file path=xl/sharedStrings.xml><?xml version="1.0" encoding="utf-8"?>
<sst xmlns="http://schemas.openxmlformats.org/spreadsheetml/2006/main" count="332" uniqueCount="164">
  <si>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</si>
  <si>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</si>
  <si>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</si>
  <si>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</si>
  <si>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</si>
  <si>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</si>
  <si>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</si>
  <si>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</si>
  <si>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</si>
  <si>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</si>
  <si>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</si>
  <si>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</si>
  <si>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</si>
  <si>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</si>
  <si>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</si>
  <si>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</si>
  <si>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</si>
  <si>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</si>
  <si>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</si>
  <si>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</si>
  <si>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</si>
  <si>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</si>
  <si>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</si>
  <si>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</si>
  <si>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</si>
  <si>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</si>
  <si>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</si>
  <si>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</si>
  <si>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</si>
  <si>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</si>
  <si>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</si>
  <si>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</si>
  <si>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</si>
  <si>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</si>
  <si>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</si>
  <si>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</si>
  <si>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</si>
  <si>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</si>
  <si>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</si>
  <si>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</si>
  <si>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</si>
  <si>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</si>
  <si>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</si>
  <si>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</si>
  <si>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</si>
  <si>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</si>
  <si>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</si>
  <si>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</si>
  <si>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</si>
  <si>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</si>
  <si>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</si>
  <si>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</si>
  <si>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>МВК признанный аварийным              деревянный благоустроенный дом с ХВС, ГВС, канализацией, центральным отоплением</t>
  </si>
  <si>
    <t xml:space="preserve"> деревянный благоустроенный с ХВС, ГВС, канализация, печное отопление (без центр отопления)</t>
  </si>
  <si>
    <t xml:space="preserve"> раз(а) в неделю</t>
  </si>
  <si>
    <t>раз(а) в неделю</t>
  </si>
  <si>
    <t xml:space="preserve">3. Уборка мусора с придомовой территории 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</si>
  <si>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</si>
  <si>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</si>
  <si>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  запорной арматуры,   систем водоснабжения, обслуживание и ремонт бойлерных, смена отдельных участков трубопроводов по необходимости. Контроль состояния герметичности участков трубопроводов, промывка систем водоснабжения для удаления накипно-коррозионных отложений.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</si>
  <si>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</si>
  <si>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</si>
  <si>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</si>
  <si>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</si>
  <si>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</si>
  <si>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</si>
  <si>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</si>
  <si>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 xml:space="preserve"> МВК признанный аварийным деревянный благоустроенный с ХВС, ГВС, канализация, печное отопление (без центр отопления)</t>
  </si>
  <si>
    <t>Лот № 4 Октябрьский территориальный округ</t>
  </si>
  <si>
    <t>ул. Карельская</t>
  </si>
  <si>
    <t>51</t>
  </si>
  <si>
    <t>ул. Комсомольская</t>
  </si>
  <si>
    <t>10,2</t>
  </si>
  <si>
    <t>43,4</t>
  </si>
  <si>
    <t>ул. Логинова</t>
  </si>
  <si>
    <t>15</t>
  </si>
  <si>
    <t>68</t>
  </si>
  <si>
    <t>на. Сев. Двины</t>
  </si>
  <si>
    <t>118,1</t>
  </si>
  <si>
    <t>118,3</t>
  </si>
  <si>
    <t>пр. Обводный канал</t>
  </si>
  <si>
    <t>90</t>
  </si>
  <si>
    <t>131</t>
  </si>
  <si>
    <t>133</t>
  </si>
  <si>
    <t>135</t>
  </si>
  <si>
    <t>143,2</t>
  </si>
  <si>
    <t>ул. Попова</t>
  </si>
  <si>
    <t>50,2</t>
  </si>
  <si>
    <t>52,1</t>
  </si>
  <si>
    <t>ул. Самойло</t>
  </si>
  <si>
    <t>4</t>
  </si>
  <si>
    <t xml:space="preserve">ул. Тыко Вылки </t>
  </si>
  <si>
    <t>3</t>
  </si>
  <si>
    <t>ул. Ф. Шубина</t>
  </si>
  <si>
    <t>42,1</t>
  </si>
  <si>
    <t>пр. Троицкий</t>
  </si>
  <si>
    <t>ул.Логинова</t>
  </si>
  <si>
    <t>70</t>
  </si>
  <si>
    <t>пр. Ломоносова</t>
  </si>
  <si>
    <t>183,4</t>
  </si>
  <si>
    <t>183,5</t>
  </si>
  <si>
    <t>прз. Бадигина</t>
  </si>
  <si>
    <t>11</t>
  </si>
  <si>
    <t>ул. Тыко Вылки</t>
  </si>
  <si>
    <t>12</t>
  </si>
  <si>
    <t xml:space="preserve">ул. Комсомольская </t>
  </si>
  <si>
    <t>52</t>
  </si>
  <si>
    <t>ул. Теснанова</t>
  </si>
  <si>
    <t>20</t>
  </si>
  <si>
    <t>100,4</t>
  </si>
  <si>
    <t>226,1</t>
  </si>
  <si>
    <t>125</t>
  </si>
  <si>
    <t>ул.Гайдара</t>
  </si>
  <si>
    <t>21,1</t>
  </si>
  <si>
    <t>ул. Карла Маркса</t>
  </si>
  <si>
    <t>44</t>
  </si>
  <si>
    <t>251</t>
  </si>
  <si>
    <t>ул. Свободы</t>
  </si>
  <si>
    <t>34</t>
  </si>
  <si>
    <t>47,1</t>
  </si>
  <si>
    <t>пр. Советских Космонавтов</t>
  </si>
  <si>
    <t>101</t>
  </si>
  <si>
    <t>111</t>
  </si>
  <si>
    <t>194,1</t>
  </si>
  <si>
    <t>195</t>
  </si>
  <si>
    <t>172,1</t>
  </si>
  <si>
    <t>137,1</t>
  </si>
  <si>
    <t>117</t>
  </si>
  <si>
    <t>пр. Новгородский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</si>
  <si>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</si>
  <si>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</si>
  <si>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>1. Подметание  полов во всех помещениях общего пользования</t>
  </si>
  <si>
    <t>2. Влажная уборка полов во всех помещениях общего пользования</t>
  </si>
  <si>
    <t>1 раз(а) в неделю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</si>
  <si>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</si>
  <si>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</si>
  <si>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</si>
  <si>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</si>
  <si>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>4. Уборка мусора с газона, очистка урн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</si>
  <si>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</si>
  <si>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</si>
  <si>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</si>
  <si>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</si>
  <si>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</si>
  <si>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</si>
  <si>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</si>
  <si>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</si>
  <si>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</si>
  <si>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</si>
  <si>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</si>
  <si>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</si>
  <si>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</si>
  <si>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</si>
  <si>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</si>
  <si>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</si>
  <si>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</si>
  <si>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</si>
  <si>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</si>
  <si>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</si>
  <si>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>22. Обслуживание общедомовых приборов электроэнергии, отопления, водоснабжения</t>
  </si>
  <si>
    <t>ежемесячно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</si>
  <si>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</si>
  <si>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</si>
  <si>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пр. Троицкий,178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</si>
</sst>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FF0000"/>
      <name val="Times New Roman"/>
      <family val="1"/>
    </font>
    <font>
      <sz val="10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7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4" fontId="1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4" fontId="18" fillId="0" borderId="6" xfId="0" applyNumberFormat="1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4" fontId="10" fillId="2" borderId="6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/>
    <xf numFmtId="0" fontId="2" fillId="0" borderId="0" xfId="0" applyFont="1" applyFill="1" applyAlignment="1">
      <alignment vertical="center"/>
    </xf>
    <xf numFmtId="4" fontId="14" fillId="3" borderId="2" xfId="0" applyNumberFormat="1" applyFont="1" applyFill="1" applyBorder="1" applyAlignment="1">
      <alignment horizontal="left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tabSelected="1" view="pageBreakPreview" topLeftCell="AU25" zoomScale="86" zoomScaleNormal="100" zoomScaleSheetLayoutView="86" workbookViewId="0">
      <selection activeCell="BD32" sqref="BD32:BJ42"/>
    </sheetView>
  </sheetViews>
  <sheetFormatPr defaultRowHeight="12.75" x14ac:dyDescent="0.2"/>
  <cols>
    <col min="1" max="1" width="70.140625" style="21" customWidth="1"/>
    <col min="2" max="2" width="34.7109375" style="14" customWidth="1"/>
    <col min="3" max="3" width="27.140625" style="14" customWidth="1"/>
    <col min="4" max="26" width="9.28515625" style="20" customWidth="1"/>
    <col min="27" max="27" width="72.85546875" customWidth="1"/>
    <col min="28" max="29" width="34.28515625" customWidth="1"/>
    <col min="35" max="35" width="72.85546875" customWidth="1"/>
    <col min="36" max="37" width="34.28515625" customWidth="1"/>
    <col min="46" max="46" width="72.85546875" customWidth="1"/>
    <col min="47" max="48" width="34.28515625" customWidth="1"/>
    <col min="52" max="52" width="83" customWidth="1"/>
    <col min="53" max="53" width="19.28515625" customWidth="1"/>
    <col min="55" max="55" width="16.42578125" customWidth="1"/>
    <col min="56" max="56" width="11.5703125" bestFit="1" customWidth="1"/>
    <col min="57" max="57" width="15.140625" customWidth="1"/>
    <col min="58" max="58" width="11.5703125" bestFit="1" customWidth="1"/>
  </cols>
  <sheetData>
    <row r="1" spans="1:55" s="1" customFormat="1" ht="16.5" customHeight="1" x14ac:dyDescent="0.25">
      <c r="A1" s="13" t="s">
        <v>17</v>
      </c>
      <c r="B1" s="13"/>
      <c r="C1" s="10"/>
      <c r="D1" s="6" t="s">
        <v>37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55" s="1" customFormat="1" ht="16.5" customHeight="1" x14ac:dyDescent="0.25">
      <c r="A2" s="13" t="s">
        <v>16</v>
      </c>
      <c r="B2" s="13"/>
      <c r="C2" s="10"/>
      <c r="D2" s="3" t="s">
        <v>38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55" s="1" customFormat="1" ht="16.5" customHeight="1" x14ac:dyDescent="0.25">
      <c r="A3" s="13" t="s">
        <v>15</v>
      </c>
      <c r="B3" s="13"/>
      <c r="C3" s="10"/>
      <c r="D3" s="3" t="s">
        <v>39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55" s="1" customFormat="1" ht="16.5" customHeight="1" x14ac:dyDescent="0.2">
      <c r="A4" s="13" t="s">
        <v>14</v>
      </c>
      <c r="B4" s="13"/>
      <c r="C4" s="1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55" s="1" customFormat="1" x14ac:dyDescent="0.2">
      <c r="A5" s="24" t="s">
        <v>68</v>
      </c>
      <c r="B5" s="14"/>
      <c r="C5" s="14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55" s="43" customFormat="1" ht="43.5" customHeight="1" x14ac:dyDescent="0.2">
      <c r="A6" s="82" t="s">
        <v>13</v>
      </c>
      <c r="B6" s="82" t="s">
        <v>11</v>
      </c>
      <c r="C6" s="42" t="s">
        <v>12</v>
      </c>
      <c r="D6" s="80" t="s">
        <v>69</v>
      </c>
      <c r="E6" s="80" t="s">
        <v>71</v>
      </c>
      <c r="F6" s="80" t="s">
        <v>71</v>
      </c>
      <c r="G6" s="80" t="s">
        <v>74</v>
      </c>
      <c r="H6" s="80" t="s">
        <v>74</v>
      </c>
      <c r="I6" s="80" t="s">
        <v>77</v>
      </c>
      <c r="J6" s="80" t="s">
        <v>77</v>
      </c>
      <c r="K6" s="80" t="s">
        <v>80</v>
      </c>
      <c r="L6" s="80" t="s">
        <v>80</v>
      </c>
      <c r="M6" s="80" t="s">
        <v>80</v>
      </c>
      <c r="N6" s="80" t="s">
        <v>80</v>
      </c>
      <c r="O6" s="80" t="s">
        <v>80</v>
      </c>
      <c r="P6" s="80" t="s">
        <v>86</v>
      </c>
      <c r="Q6" s="80" t="s">
        <v>86</v>
      </c>
      <c r="R6" s="80" t="s">
        <v>89</v>
      </c>
      <c r="S6" s="80" t="s">
        <v>91</v>
      </c>
      <c r="T6" s="80" t="s">
        <v>93</v>
      </c>
      <c r="U6" s="80" t="s">
        <v>96</v>
      </c>
      <c r="V6" s="80" t="s">
        <v>98</v>
      </c>
      <c r="W6" s="80" t="s">
        <v>98</v>
      </c>
      <c r="X6" s="80" t="s">
        <v>101</v>
      </c>
      <c r="Y6" s="80" t="s">
        <v>103</v>
      </c>
      <c r="Z6" s="80" t="s">
        <v>105</v>
      </c>
      <c r="AA6" s="82" t="s">
        <v>13</v>
      </c>
      <c r="AB6" s="82" t="s">
        <v>11</v>
      </c>
      <c r="AC6" s="42" t="s">
        <v>12</v>
      </c>
      <c r="AD6" s="80" t="s">
        <v>107</v>
      </c>
      <c r="AE6" s="80" t="s">
        <v>95</v>
      </c>
      <c r="AF6" s="80" t="s">
        <v>98</v>
      </c>
      <c r="AG6" s="80" t="s">
        <v>80</v>
      </c>
      <c r="AH6" s="80" t="s">
        <v>112</v>
      </c>
      <c r="AI6" s="85" t="s">
        <v>13</v>
      </c>
      <c r="AJ6" s="84" t="s">
        <v>11</v>
      </c>
      <c r="AK6" s="41" t="s">
        <v>12</v>
      </c>
      <c r="AL6" s="80" t="s">
        <v>114</v>
      </c>
      <c r="AM6" s="80" t="s">
        <v>98</v>
      </c>
      <c r="AN6" s="80" t="s">
        <v>117</v>
      </c>
      <c r="AO6" s="80" t="s">
        <v>117</v>
      </c>
      <c r="AP6" s="80" t="s">
        <v>120</v>
      </c>
      <c r="AQ6" s="80" t="s">
        <v>120</v>
      </c>
      <c r="AR6" s="80" t="s">
        <v>120</v>
      </c>
      <c r="AS6" s="80" t="s">
        <v>120</v>
      </c>
      <c r="AT6" s="85" t="s">
        <v>13</v>
      </c>
      <c r="AU6" s="84" t="s">
        <v>11</v>
      </c>
      <c r="AV6" s="41" t="s">
        <v>12</v>
      </c>
      <c r="AW6" s="80" t="s">
        <v>98</v>
      </c>
      <c r="AX6" s="80" t="s">
        <v>128</v>
      </c>
      <c r="AY6" s="80" t="s">
        <v>80</v>
      </c>
      <c r="AZ6" s="81" t="s">
        <v>13</v>
      </c>
      <c r="BA6" s="81" t="s">
        <v>129</v>
      </c>
      <c r="BB6" s="81"/>
      <c r="BC6" s="81"/>
    </row>
    <row r="7" spans="1:55" s="44" customFormat="1" ht="71.25" customHeight="1" x14ac:dyDescent="0.2">
      <c r="A7" s="82"/>
      <c r="B7" s="82"/>
      <c r="C7" s="82" t="s">
        <v>36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2"/>
      <c r="AB7" s="82"/>
      <c r="AC7" s="82" t="s">
        <v>52</v>
      </c>
      <c r="AD7" s="80"/>
      <c r="AE7" s="80"/>
      <c r="AF7" s="80"/>
      <c r="AG7" s="80"/>
      <c r="AH7" s="80"/>
      <c r="AI7" s="85"/>
      <c r="AJ7" s="84"/>
      <c r="AK7" s="84" t="s">
        <v>53</v>
      </c>
      <c r="AL7" s="80"/>
      <c r="AM7" s="80"/>
      <c r="AN7" s="80"/>
      <c r="AO7" s="80"/>
      <c r="AP7" s="80"/>
      <c r="AQ7" s="80"/>
      <c r="AR7" s="80"/>
      <c r="AS7" s="80"/>
      <c r="AT7" s="85"/>
      <c r="AU7" s="84"/>
      <c r="AV7" s="84" t="s">
        <v>67</v>
      </c>
      <c r="AW7" s="80"/>
      <c r="AX7" s="80"/>
      <c r="AY7" s="80"/>
      <c r="AZ7" s="81"/>
      <c r="BA7" s="83" t="s">
        <v>130</v>
      </c>
      <c r="BB7" s="83"/>
      <c r="BC7" s="83"/>
    </row>
    <row r="8" spans="1:55" s="44" customFormat="1" ht="22.5" customHeight="1" x14ac:dyDescent="0.2">
      <c r="A8" s="82"/>
      <c r="B8" s="82"/>
      <c r="C8" s="82"/>
      <c r="D8" s="22" t="s">
        <v>70</v>
      </c>
      <c r="E8" s="22" t="s">
        <v>72</v>
      </c>
      <c r="F8" s="22" t="s">
        <v>73</v>
      </c>
      <c r="G8" s="22" t="s">
        <v>75</v>
      </c>
      <c r="H8" s="22" t="s">
        <v>76</v>
      </c>
      <c r="I8" s="22" t="s">
        <v>78</v>
      </c>
      <c r="J8" s="22" t="s">
        <v>79</v>
      </c>
      <c r="K8" s="22" t="s">
        <v>81</v>
      </c>
      <c r="L8" s="22" t="s">
        <v>82</v>
      </c>
      <c r="M8" s="22" t="s">
        <v>83</v>
      </c>
      <c r="N8" s="22" t="s">
        <v>84</v>
      </c>
      <c r="O8" s="22" t="s">
        <v>85</v>
      </c>
      <c r="P8" s="22" t="s">
        <v>87</v>
      </c>
      <c r="Q8" s="22" t="s">
        <v>88</v>
      </c>
      <c r="R8" s="22" t="s">
        <v>90</v>
      </c>
      <c r="S8" s="22" t="s">
        <v>92</v>
      </c>
      <c r="T8" s="22" t="s">
        <v>94</v>
      </c>
      <c r="U8" s="22" t="s">
        <v>97</v>
      </c>
      <c r="V8" s="22" t="s">
        <v>99</v>
      </c>
      <c r="W8" s="22" t="s">
        <v>100</v>
      </c>
      <c r="X8" s="22" t="s">
        <v>102</v>
      </c>
      <c r="Y8" s="22" t="s">
        <v>104</v>
      </c>
      <c r="Z8" s="22" t="s">
        <v>106</v>
      </c>
      <c r="AA8" s="82"/>
      <c r="AB8" s="82"/>
      <c r="AC8" s="82"/>
      <c r="AD8" s="22" t="s">
        <v>108</v>
      </c>
      <c r="AE8" s="22" t="s">
        <v>109</v>
      </c>
      <c r="AF8" s="22" t="s">
        <v>110</v>
      </c>
      <c r="AG8" s="22" t="s">
        <v>111</v>
      </c>
      <c r="AH8" s="22" t="s">
        <v>113</v>
      </c>
      <c r="AI8" s="85"/>
      <c r="AJ8" s="84"/>
      <c r="AK8" s="84"/>
      <c r="AL8" s="22" t="s">
        <v>115</v>
      </c>
      <c r="AM8" s="22" t="s">
        <v>116</v>
      </c>
      <c r="AN8" s="22" t="s">
        <v>118</v>
      </c>
      <c r="AO8" s="22" t="s">
        <v>119</v>
      </c>
      <c r="AP8" s="22" t="s">
        <v>121</v>
      </c>
      <c r="AQ8" s="22" t="s">
        <v>122</v>
      </c>
      <c r="AR8" s="22" t="s">
        <v>123</v>
      </c>
      <c r="AS8" s="22" t="s">
        <v>124</v>
      </c>
      <c r="AT8" s="85"/>
      <c r="AU8" s="84"/>
      <c r="AV8" s="84"/>
      <c r="AW8" s="22" t="s">
        <v>125</v>
      </c>
      <c r="AX8" s="22" t="s">
        <v>126</v>
      </c>
      <c r="AY8" s="22" t="s">
        <v>127</v>
      </c>
      <c r="AZ8" s="81"/>
      <c r="BA8" s="46" t="s">
        <v>11</v>
      </c>
      <c r="BB8" s="1"/>
      <c r="BC8" s="47" t="s">
        <v>163</v>
      </c>
    </row>
    <row r="9" spans="1:55" s="43" customFormat="1" ht="12.75" customHeight="1" x14ac:dyDescent="0.2">
      <c r="A9" s="30" t="s">
        <v>10</v>
      </c>
      <c r="B9" s="33"/>
      <c r="C9" s="39">
        <f>SUM(C10:C13)</f>
        <v>1.17</v>
      </c>
      <c r="D9" s="45">
        <f t="shared" ref="D9:Z9" si="0">SUM(D10:D13)</f>
        <v>8301.851999999999</v>
      </c>
      <c r="E9" s="45">
        <f t="shared" si="0"/>
        <v>7129.5119999999997</v>
      </c>
      <c r="F9" s="45">
        <f t="shared" si="0"/>
        <v>7717.7880000000014</v>
      </c>
      <c r="G9" s="45">
        <f t="shared" si="0"/>
        <v>5234.1119999999992</v>
      </c>
      <c r="H9" s="45">
        <f t="shared" si="0"/>
        <v>8134.7759999999998</v>
      </c>
      <c r="I9" s="45">
        <f t="shared" si="0"/>
        <v>6118.6319999999996</v>
      </c>
      <c r="J9" s="45">
        <f t="shared" si="0"/>
        <v>6204.2759999999998</v>
      </c>
      <c r="K9" s="45">
        <f t="shared" si="0"/>
        <v>13001.04</v>
      </c>
      <c r="L9" s="45">
        <f t="shared" si="0"/>
        <v>6771.4920000000002</v>
      </c>
      <c r="M9" s="45">
        <f t="shared" si="0"/>
        <v>6763.0679999999993</v>
      </c>
      <c r="N9" s="45">
        <f t="shared" si="0"/>
        <v>6815.0159999999996</v>
      </c>
      <c r="O9" s="45">
        <f t="shared" si="0"/>
        <v>9966.9959999999992</v>
      </c>
      <c r="P9" s="45">
        <f t="shared" si="0"/>
        <v>8234.4599999999991</v>
      </c>
      <c r="Q9" s="45">
        <f t="shared" si="0"/>
        <v>8363.6280000000006</v>
      </c>
      <c r="R9" s="45">
        <f t="shared" si="0"/>
        <v>9102.1319999999978</v>
      </c>
      <c r="S9" s="45">
        <f t="shared" si="0"/>
        <v>8400.1319999999978</v>
      </c>
      <c r="T9" s="45">
        <f t="shared" si="0"/>
        <v>10014.731999999998</v>
      </c>
      <c r="U9" s="45">
        <f t="shared" si="0"/>
        <v>5783.0759999999991</v>
      </c>
      <c r="V9" s="45">
        <f t="shared" si="0"/>
        <v>7570.3680000000004</v>
      </c>
      <c r="W9" s="45">
        <f t="shared" si="0"/>
        <v>6236.5679999999993</v>
      </c>
      <c r="X9" s="45">
        <f t="shared" si="0"/>
        <v>6855.7320000000009</v>
      </c>
      <c r="Y9" s="45">
        <f t="shared" si="0"/>
        <v>6702.6959999999999</v>
      </c>
      <c r="Z9" s="45">
        <f t="shared" si="0"/>
        <v>7320.4559999999992</v>
      </c>
      <c r="AA9" s="30" t="s">
        <v>10</v>
      </c>
      <c r="AB9" s="33"/>
      <c r="AC9" s="39">
        <f>SUM(AC10:AC13)</f>
        <v>0</v>
      </c>
      <c r="AD9" s="45">
        <f t="shared" ref="AD9:AH9" si="1">SUM(AD10:AD13)</f>
        <v>0</v>
      </c>
      <c r="AE9" s="45">
        <f t="shared" si="1"/>
        <v>0</v>
      </c>
      <c r="AF9" s="45">
        <f t="shared" si="1"/>
        <v>0</v>
      </c>
      <c r="AG9" s="45">
        <f t="shared" si="1"/>
        <v>0</v>
      </c>
      <c r="AH9" s="45">
        <f t="shared" si="1"/>
        <v>0</v>
      </c>
      <c r="AI9" s="30" t="s">
        <v>10</v>
      </c>
      <c r="AJ9" s="33"/>
      <c r="AK9" s="39">
        <f>SUM(AK10:AK11)</f>
        <v>1.17</v>
      </c>
      <c r="AL9" s="45">
        <f t="shared" ref="AL9:AS9" si="2">SUM(AL10:AL13)</f>
        <v>3678.48</v>
      </c>
      <c r="AM9" s="45">
        <f t="shared" si="2"/>
        <v>3027.0239999999999</v>
      </c>
      <c r="AN9" s="45">
        <f t="shared" si="2"/>
        <v>4694.9759999999997</v>
      </c>
      <c r="AO9" s="45">
        <f t="shared" si="2"/>
        <v>8870.4719999999998</v>
      </c>
      <c r="AP9" s="45">
        <f t="shared" si="2"/>
        <v>3334.5</v>
      </c>
      <c r="AQ9" s="45">
        <f t="shared" si="2"/>
        <v>6820.6319999999996</v>
      </c>
      <c r="AR9" s="45">
        <f t="shared" si="2"/>
        <v>6817.8239999999996</v>
      </c>
      <c r="AS9" s="45">
        <f t="shared" si="2"/>
        <v>4905.5759999999991</v>
      </c>
      <c r="AT9" s="30" t="s">
        <v>10</v>
      </c>
      <c r="AU9" s="33"/>
      <c r="AV9" s="39">
        <f>SUM(AV10:AV11)</f>
        <v>0</v>
      </c>
      <c r="AW9" s="45">
        <f t="shared" ref="AW9:AY9" si="3">SUM(AW10:AW13)</f>
        <v>0</v>
      </c>
      <c r="AX9" s="45">
        <f t="shared" si="3"/>
        <v>0</v>
      </c>
      <c r="AY9" s="45">
        <f t="shared" si="3"/>
        <v>0</v>
      </c>
      <c r="AZ9" s="48" t="s">
        <v>10</v>
      </c>
      <c r="BA9" s="49"/>
      <c r="BB9" s="50">
        <f>SUM(BB10:BB13)</f>
        <v>3.5599999999999996</v>
      </c>
      <c r="BC9" s="51">
        <f>SUM(BC10:BC13)</f>
        <v>88456.031999999977</v>
      </c>
    </row>
    <row r="10" spans="1:55" s="1" customFormat="1" ht="12.75" customHeight="1" x14ac:dyDescent="0.2">
      <c r="A10" s="29" t="s">
        <v>18</v>
      </c>
      <c r="B10" s="27" t="s">
        <v>32</v>
      </c>
      <c r="C10" s="27">
        <v>0.99</v>
      </c>
      <c r="D10" s="11">
        <f>$C$10*D37*12</f>
        <v>7024.6439999999993</v>
      </c>
      <c r="E10" s="11">
        <f t="shared" ref="E10:Z10" si="4">$C$10*E37*12</f>
        <v>6032.6639999999998</v>
      </c>
      <c r="F10" s="11">
        <f t="shared" si="4"/>
        <v>6530.4360000000015</v>
      </c>
      <c r="G10" s="11">
        <f t="shared" si="4"/>
        <v>4428.8639999999996</v>
      </c>
      <c r="H10" s="11">
        <f t="shared" si="4"/>
        <v>6883.2719999999999</v>
      </c>
      <c r="I10" s="11">
        <f t="shared" si="4"/>
        <v>5177.3040000000001</v>
      </c>
      <c r="J10" s="11">
        <f t="shared" si="4"/>
        <v>5249.7719999999999</v>
      </c>
      <c r="K10" s="11">
        <f t="shared" si="4"/>
        <v>11000.880000000001</v>
      </c>
      <c r="L10" s="11">
        <f t="shared" si="4"/>
        <v>5729.7240000000002</v>
      </c>
      <c r="M10" s="11">
        <f t="shared" si="4"/>
        <v>5722.5959999999995</v>
      </c>
      <c r="N10" s="11">
        <f t="shared" si="4"/>
        <v>5766.5519999999997</v>
      </c>
      <c r="O10" s="11">
        <f t="shared" si="4"/>
        <v>8433.6119999999992</v>
      </c>
      <c r="P10" s="11">
        <f t="shared" si="4"/>
        <v>6967.62</v>
      </c>
      <c r="Q10" s="11">
        <f t="shared" si="4"/>
        <v>7076.9160000000011</v>
      </c>
      <c r="R10" s="11">
        <f t="shared" si="4"/>
        <v>7701.8039999999983</v>
      </c>
      <c r="S10" s="11">
        <f t="shared" si="4"/>
        <v>7107.8039999999983</v>
      </c>
      <c r="T10" s="11">
        <f t="shared" si="4"/>
        <v>8474.003999999999</v>
      </c>
      <c r="U10" s="11">
        <f t="shared" si="4"/>
        <v>4893.3719999999994</v>
      </c>
      <c r="V10" s="11">
        <f t="shared" si="4"/>
        <v>6405.6959999999999</v>
      </c>
      <c r="W10" s="11">
        <f t="shared" si="4"/>
        <v>5277.0959999999995</v>
      </c>
      <c r="X10" s="11">
        <f t="shared" si="4"/>
        <v>5801.0040000000008</v>
      </c>
      <c r="Y10" s="11">
        <f t="shared" si="4"/>
        <v>5671.5119999999997</v>
      </c>
      <c r="Z10" s="11">
        <f t="shared" si="4"/>
        <v>6194.2319999999991</v>
      </c>
      <c r="AA10" s="29" t="s">
        <v>18</v>
      </c>
      <c r="AB10" s="27" t="s">
        <v>32</v>
      </c>
      <c r="AC10" s="27">
        <v>0</v>
      </c>
      <c r="AD10" s="11">
        <f>$AC$10*AD37*12</f>
        <v>0</v>
      </c>
      <c r="AE10" s="11">
        <f t="shared" ref="AE10:AH10" si="5">$AC$10*AE37*12</f>
        <v>0</v>
      </c>
      <c r="AF10" s="11">
        <f t="shared" si="5"/>
        <v>0</v>
      </c>
      <c r="AG10" s="11">
        <f t="shared" si="5"/>
        <v>0</v>
      </c>
      <c r="AH10" s="11">
        <f t="shared" si="5"/>
        <v>0</v>
      </c>
      <c r="AI10" s="31" t="s">
        <v>18</v>
      </c>
      <c r="AJ10" s="27" t="s">
        <v>54</v>
      </c>
      <c r="AK10" s="27">
        <v>0.99</v>
      </c>
      <c r="AL10" s="11">
        <f>$AK$10*AL37*12</f>
        <v>3112.56</v>
      </c>
      <c r="AM10" s="11">
        <f t="shared" ref="AM10:AS10" si="6">$AK$10*AM37*12</f>
        <v>2561.328</v>
      </c>
      <c r="AN10" s="11">
        <f t="shared" si="6"/>
        <v>3972.6719999999996</v>
      </c>
      <c r="AO10" s="11">
        <f t="shared" si="6"/>
        <v>7505.7839999999997</v>
      </c>
      <c r="AP10" s="11">
        <f t="shared" si="6"/>
        <v>2821.5</v>
      </c>
      <c r="AQ10" s="11">
        <f t="shared" si="6"/>
        <v>5771.3040000000001</v>
      </c>
      <c r="AR10" s="11">
        <f t="shared" si="6"/>
        <v>5768.9279999999999</v>
      </c>
      <c r="AS10" s="11">
        <f t="shared" si="6"/>
        <v>4150.8719999999994</v>
      </c>
      <c r="AT10" s="31" t="s">
        <v>18</v>
      </c>
      <c r="AU10" s="27" t="s">
        <v>54</v>
      </c>
      <c r="AV10" s="27">
        <v>0</v>
      </c>
      <c r="AW10" s="11">
        <f>$AV$10*AW37*12</f>
        <v>0</v>
      </c>
      <c r="AX10" s="11">
        <f t="shared" ref="AX10:AY10" si="7">$AV$10*AX37*12</f>
        <v>0</v>
      </c>
      <c r="AY10" s="11">
        <f t="shared" si="7"/>
        <v>0</v>
      </c>
      <c r="AZ10" s="52" t="s">
        <v>131</v>
      </c>
      <c r="BA10" s="53" t="s">
        <v>20</v>
      </c>
      <c r="BB10" s="54">
        <v>1.63</v>
      </c>
      <c r="BC10" s="55">
        <f>BB10*12*BC37</f>
        <v>40500.935999999994</v>
      </c>
    </row>
    <row r="11" spans="1:55" s="1" customFormat="1" ht="28.5" customHeight="1" x14ac:dyDescent="0.2">
      <c r="A11" s="29" t="s">
        <v>23</v>
      </c>
      <c r="B11" s="27" t="s">
        <v>33</v>
      </c>
      <c r="C11" s="27">
        <v>0.18</v>
      </c>
      <c r="D11" s="11">
        <f>$C$11*D37*12</f>
        <v>1277.2079999999999</v>
      </c>
      <c r="E11" s="11">
        <f t="shared" ref="E11:Z11" si="8">$C$11*E37*12</f>
        <v>1096.848</v>
      </c>
      <c r="F11" s="11">
        <f t="shared" si="8"/>
        <v>1187.3519999999999</v>
      </c>
      <c r="G11" s="11">
        <f t="shared" si="8"/>
        <v>805.24800000000005</v>
      </c>
      <c r="H11" s="11">
        <f t="shared" si="8"/>
        <v>1251.5039999999999</v>
      </c>
      <c r="I11" s="11">
        <f t="shared" si="8"/>
        <v>941.32799999999997</v>
      </c>
      <c r="J11" s="11">
        <f t="shared" si="8"/>
        <v>954.50399999999991</v>
      </c>
      <c r="K11" s="11">
        <f t="shared" si="8"/>
        <v>2000.16</v>
      </c>
      <c r="L11" s="11">
        <f t="shared" si="8"/>
        <v>1041.768</v>
      </c>
      <c r="M11" s="11">
        <f t="shared" si="8"/>
        <v>1040.4719999999998</v>
      </c>
      <c r="N11" s="11">
        <f t="shared" si="8"/>
        <v>1048.4639999999999</v>
      </c>
      <c r="O11" s="11">
        <f t="shared" si="8"/>
        <v>1533.384</v>
      </c>
      <c r="P11" s="11">
        <f t="shared" si="8"/>
        <v>1266.8399999999999</v>
      </c>
      <c r="Q11" s="11">
        <f t="shared" si="8"/>
        <v>1286.712</v>
      </c>
      <c r="R11" s="11">
        <f t="shared" si="8"/>
        <v>1400.328</v>
      </c>
      <c r="S11" s="11">
        <f t="shared" si="8"/>
        <v>1292.328</v>
      </c>
      <c r="T11" s="11">
        <f t="shared" si="8"/>
        <v>1540.7279999999996</v>
      </c>
      <c r="U11" s="11">
        <f t="shared" si="8"/>
        <v>889.70399999999995</v>
      </c>
      <c r="V11" s="11">
        <f t="shared" si="8"/>
        <v>1164.672</v>
      </c>
      <c r="W11" s="11">
        <f t="shared" si="8"/>
        <v>959.47199999999987</v>
      </c>
      <c r="X11" s="11">
        <f t="shared" si="8"/>
        <v>1054.7280000000001</v>
      </c>
      <c r="Y11" s="11">
        <f t="shared" si="8"/>
        <v>1031.1839999999997</v>
      </c>
      <c r="Z11" s="11">
        <f t="shared" si="8"/>
        <v>1126.2239999999999</v>
      </c>
      <c r="AA11" s="29" t="s">
        <v>23</v>
      </c>
      <c r="AB11" s="27" t="s">
        <v>33</v>
      </c>
      <c r="AC11" s="27">
        <v>0</v>
      </c>
      <c r="AD11" s="11">
        <f>$AC$11*AD37*12</f>
        <v>0</v>
      </c>
      <c r="AE11" s="11">
        <f t="shared" ref="AE11:AH11" si="9">$AC$11*AE37*12</f>
        <v>0</v>
      </c>
      <c r="AF11" s="11">
        <f t="shared" si="9"/>
        <v>0</v>
      </c>
      <c r="AG11" s="11">
        <f t="shared" si="9"/>
        <v>0</v>
      </c>
      <c r="AH11" s="11">
        <f t="shared" si="9"/>
        <v>0</v>
      </c>
      <c r="AI11" s="29" t="s">
        <v>23</v>
      </c>
      <c r="AJ11" s="27" t="s">
        <v>55</v>
      </c>
      <c r="AK11" s="27">
        <v>0.18</v>
      </c>
      <c r="AL11" s="11">
        <f>$AK$11*AL37*12</f>
        <v>565.91999999999996</v>
      </c>
      <c r="AM11" s="11">
        <f t="shared" ref="AM11:AS11" si="10">$AK$11*AM37*12</f>
        <v>465.69600000000003</v>
      </c>
      <c r="AN11" s="11">
        <f t="shared" si="10"/>
        <v>722.30399999999986</v>
      </c>
      <c r="AO11" s="11">
        <f t="shared" si="10"/>
        <v>1364.6879999999999</v>
      </c>
      <c r="AP11" s="11">
        <f t="shared" si="10"/>
        <v>513</v>
      </c>
      <c r="AQ11" s="11">
        <f t="shared" si="10"/>
        <v>1049.328</v>
      </c>
      <c r="AR11" s="11">
        <f t="shared" si="10"/>
        <v>1048.896</v>
      </c>
      <c r="AS11" s="11">
        <f t="shared" si="10"/>
        <v>754.70399999999995</v>
      </c>
      <c r="AT11" s="29" t="s">
        <v>23</v>
      </c>
      <c r="AU11" s="27" t="s">
        <v>55</v>
      </c>
      <c r="AV11" s="27">
        <v>0</v>
      </c>
      <c r="AW11" s="11">
        <f>$AV$11*AW37*12</f>
        <v>0</v>
      </c>
      <c r="AX11" s="11">
        <f t="shared" ref="AX11:AY11" si="11">$AV$11*AX37*12</f>
        <v>0</v>
      </c>
      <c r="AY11" s="11">
        <f t="shared" si="11"/>
        <v>0</v>
      </c>
      <c r="AZ11" s="52" t="s">
        <v>132</v>
      </c>
      <c r="BA11" s="53" t="s">
        <v>133</v>
      </c>
      <c r="BB11" s="54">
        <v>1.91</v>
      </c>
      <c r="BC11" s="55">
        <f>BB11*12*BC37</f>
        <v>47458.151999999995</v>
      </c>
    </row>
    <row r="12" spans="1:55" s="12" customFormat="1" ht="15" customHeight="1" x14ac:dyDescent="0.2">
      <c r="A12" s="29"/>
      <c r="B12" s="27"/>
      <c r="C12" s="2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29"/>
      <c r="AB12" s="27"/>
      <c r="AC12" s="27"/>
      <c r="AD12" s="11"/>
      <c r="AE12" s="11"/>
      <c r="AF12" s="11"/>
      <c r="AG12" s="11"/>
      <c r="AH12" s="11"/>
      <c r="AI12" s="31"/>
      <c r="AJ12" s="27"/>
      <c r="AK12" s="27"/>
      <c r="AL12" s="11"/>
      <c r="AM12" s="11"/>
      <c r="AN12" s="11"/>
      <c r="AO12" s="11"/>
      <c r="AP12" s="11"/>
      <c r="AQ12" s="11"/>
      <c r="AR12" s="11"/>
      <c r="AS12" s="11"/>
      <c r="AT12" s="31"/>
      <c r="AU12" s="27"/>
      <c r="AV12" s="27"/>
      <c r="AW12" s="11"/>
      <c r="AX12" s="11"/>
      <c r="AY12" s="11"/>
      <c r="AZ12" s="52" t="s">
        <v>134</v>
      </c>
      <c r="BA12" s="53" t="s">
        <v>133</v>
      </c>
      <c r="BB12" s="54">
        <v>0.01</v>
      </c>
      <c r="BC12" s="55">
        <f>BB12*12*BC37</f>
        <v>248.47199999999998</v>
      </c>
    </row>
    <row r="13" spans="1:55" s="12" customFormat="1" ht="15" customHeight="1" x14ac:dyDescent="0.2">
      <c r="A13" s="29"/>
      <c r="B13" s="27"/>
      <c r="C13" s="2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29"/>
      <c r="AB13" s="27"/>
      <c r="AC13" s="27"/>
      <c r="AD13" s="11"/>
      <c r="AE13" s="11"/>
      <c r="AF13" s="11"/>
      <c r="AG13" s="11"/>
      <c r="AH13" s="11"/>
      <c r="AI13" s="31"/>
      <c r="AJ13" s="27"/>
      <c r="AK13" s="27"/>
      <c r="AL13" s="11"/>
      <c r="AM13" s="11"/>
      <c r="AN13" s="11"/>
      <c r="AO13" s="11"/>
      <c r="AP13" s="11"/>
      <c r="AQ13" s="11"/>
      <c r="AR13" s="11"/>
      <c r="AS13" s="11"/>
      <c r="AT13" s="31"/>
      <c r="AU13" s="27"/>
      <c r="AV13" s="27"/>
      <c r="AW13" s="11"/>
      <c r="AX13" s="11"/>
      <c r="AY13" s="11"/>
      <c r="AZ13" s="52" t="s">
        <v>135</v>
      </c>
      <c r="BA13" s="53" t="s">
        <v>133</v>
      </c>
      <c r="BB13" s="54">
        <v>0.01</v>
      </c>
      <c r="BC13" s="55">
        <f>BB13*12*BC37</f>
        <v>248.47199999999998</v>
      </c>
    </row>
    <row r="14" spans="1:55" s="12" customFormat="1" ht="37.5" customHeight="1" x14ac:dyDescent="0.2">
      <c r="A14" s="30" t="s">
        <v>9</v>
      </c>
      <c r="B14" s="27"/>
      <c r="C14" s="28">
        <f>SUM(C15:C21)</f>
        <v>3.93</v>
      </c>
      <c r="D14" s="16">
        <f>SUM(D15:D21)</f>
        <v>27885.707999999999</v>
      </c>
      <c r="E14" s="16">
        <f t="shared" ref="E14:Z14" si="12">SUM(E15:E21)</f>
        <v>23947.848000000002</v>
      </c>
      <c r="F14" s="16">
        <f t="shared" si="12"/>
        <v>25923.852000000006</v>
      </c>
      <c r="G14" s="16">
        <f t="shared" si="12"/>
        <v>17581.248</v>
      </c>
      <c r="H14" s="16">
        <f t="shared" si="12"/>
        <v>27324.504000000001</v>
      </c>
      <c r="I14" s="16">
        <f t="shared" si="12"/>
        <v>20552.328000000001</v>
      </c>
      <c r="J14" s="16">
        <f t="shared" si="12"/>
        <v>20840.004000000001</v>
      </c>
      <c r="K14" s="16">
        <f t="shared" si="12"/>
        <v>43670.16</v>
      </c>
      <c r="L14" s="16">
        <f t="shared" si="12"/>
        <v>22745.268000000004</v>
      </c>
      <c r="M14" s="16">
        <f t="shared" si="12"/>
        <v>22716.972000000002</v>
      </c>
      <c r="N14" s="16">
        <f t="shared" si="12"/>
        <v>22891.464</v>
      </c>
      <c r="O14" s="16">
        <f t="shared" si="12"/>
        <v>33478.884000000005</v>
      </c>
      <c r="P14" s="16">
        <f t="shared" si="12"/>
        <v>27659.340000000004</v>
      </c>
      <c r="Q14" s="16">
        <f t="shared" si="12"/>
        <v>28093.212000000007</v>
      </c>
      <c r="R14" s="16">
        <f t="shared" si="12"/>
        <v>30573.828000000001</v>
      </c>
      <c r="S14" s="16">
        <f t="shared" si="12"/>
        <v>28215.828000000001</v>
      </c>
      <c r="T14" s="16">
        <f t="shared" si="12"/>
        <v>33639.228000000003</v>
      </c>
      <c r="U14" s="16">
        <f t="shared" si="12"/>
        <v>19425.204000000002</v>
      </c>
      <c r="V14" s="16">
        <f t="shared" si="12"/>
        <v>25428.672000000002</v>
      </c>
      <c r="W14" s="16">
        <f t="shared" si="12"/>
        <v>20948.471999999998</v>
      </c>
      <c r="X14" s="16">
        <f t="shared" si="12"/>
        <v>23028.228000000003</v>
      </c>
      <c r="Y14" s="16">
        <f t="shared" si="12"/>
        <v>22514.184000000001</v>
      </c>
      <c r="Z14" s="16">
        <f t="shared" si="12"/>
        <v>24589.224000000002</v>
      </c>
      <c r="AA14" s="30" t="s">
        <v>9</v>
      </c>
      <c r="AB14" s="27"/>
      <c r="AC14" s="28">
        <f>SUM(AC15:AC21)</f>
        <v>3.93</v>
      </c>
      <c r="AD14" s="16">
        <f>SUM(AD15:AD21)</f>
        <v>18920.592000000001</v>
      </c>
      <c r="AE14" s="16">
        <f t="shared" ref="AE14:AH14" si="13">SUM(AE15:AE21)</f>
        <v>59341.428</v>
      </c>
      <c r="AF14" s="16">
        <f t="shared" si="13"/>
        <v>25782.372000000003</v>
      </c>
      <c r="AG14" s="16">
        <f t="shared" si="13"/>
        <v>41599.836000000003</v>
      </c>
      <c r="AH14" s="16">
        <f t="shared" si="13"/>
        <v>24461.892000000003</v>
      </c>
      <c r="AI14" s="30" t="s">
        <v>9</v>
      </c>
      <c r="AJ14" s="27"/>
      <c r="AK14" s="28">
        <f>SUM(AK15:AK21)</f>
        <v>3.93</v>
      </c>
      <c r="AL14" s="16">
        <f>SUM(AL15:AL21)</f>
        <v>12355.92</v>
      </c>
      <c r="AM14" s="16">
        <f t="shared" ref="AM14:AS14" si="14">SUM(AM15:AM21)</f>
        <v>10167.696</v>
      </c>
      <c r="AN14" s="16">
        <f t="shared" si="14"/>
        <v>15770.304</v>
      </c>
      <c r="AO14" s="16">
        <f t="shared" si="14"/>
        <v>29795.687999999998</v>
      </c>
      <c r="AP14" s="16">
        <f t="shared" si="14"/>
        <v>11200.5</v>
      </c>
      <c r="AQ14" s="16">
        <f t="shared" si="14"/>
        <v>22910.328000000001</v>
      </c>
      <c r="AR14" s="16">
        <f t="shared" si="14"/>
        <v>22900.896000000001</v>
      </c>
      <c r="AS14" s="16">
        <f t="shared" si="14"/>
        <v>16477.703999999998</v>
      </c>
      <c r="AT14" s="30" t="s">
        <v>9</v>
      </c>
      <c r="AU14" s="27"/>
      <c r="AV14" s="28">
        <f>SUM(AV15:AV21)</f>
        <v>3.93</v>
      </c>
      <c r="AW14" s="16">
        <f>SUM(AW15:AW21)</f>
        <v>24994.800000000003</v>
      </c>
      <c r="AX14" s="16">
        <f t="shared" ref="AX14:AY14" si="15">SUM(AX15:AX21)</f>
        <v>11200.5</v>
      </c>
      <c r="AY14" s="16">
        <f t="shared" si="15"/>
        <v>23037.66</v>
      </c>
      <c r="AZ14" s="48" t="s">
        <v>9</v>
      </c>
      <c r="BA14" s="56"/>
      <c r="BB14" s="57">
        <f>SUM(BB15:BB22)</f>
        <v>4.83</v>
      </c>
      <c r="BC14" s="51">
        <f>SUM(BC15:BC22)</f>
        <v>120011.976</v>
      </c>
    </row>
    <row r="15" spans="1:55" s="12" customFormat="1" x14ac:dyDescent="0.2">
      <c r="A15" s="31" t="s">
        <v>24</v>
      </c>
      <c r="B15" s="27" t="s">
        <v>19</v>
      </c>
      <c r="C15" s="27">
        <v>0.21</v>
      </c>
      <c r="D15" s="11">
        <f>$C$15*12*D37</f>
        <v>1490.0759999999998</v>
      </c>
      <c r="E15" s="11">
        <f t="shared" ref="E15:Z15" si="16">$C$15*12*E37</f>
        <v>1279.6559999999999</v>
      </c>
      <c r="F15" s="11">
        <f t="shared" si="16"/>
        <v>1385.2440000000001</v>
      </c>
      <c r="G15" s="11">
        <f t="shared" si="16"/>
        <v>939.45600000000002</v>
      </c>
      <c r="H15" s="11">
        <f t="shared" si="16"/>
        <v>1460.088</v>
      </c>
      <c r="I15" s="11">
        <f t="shared" si="16"/>
        <v>1098.2160000000001</v>
      </c>
      <c r="J15" s="11">
        <f t="shared" si="16"/>
        <v>1113.588</v>
      </c>
      <c r="K15" s="11">
        <f t="shared" si="16"/>
        <v>2333.52</v>
      </c>
      <c r="L15" s="11">
        <f t="shared" si="16"/>
        <v>1215.396</v>
      </c>
      <c r="M15" s="11">
        <f t="shared" si="16"/>
        <v>1213.884</v>
      </c>
      <c r="N15" s="11">
        <f t="shared" si="16"/>
        <v>1223.2079999999999</v>
      </c>
      <c r="O15" s="11">
        <f t="shared" si="16"/>
        <v>1788.9479999999999</v>
      </c>
      <c r="P15" s="11">
        <f t="shared" si="16"/>
        <v>1477.98</v>
      </c>
      <c r="Q15" s="11">
        <f t="shared" si="16"/>
        <v>1501.1640000000002</v>
      </c>
      <c r="R15" s="11">
        <f t="shared" si="16"/>
        <v>1633.7159999999999</v>
      </c>
      <c r="S15" s="11">
        <f t="shared" si="16"/>
        <v>1507.7159999999999</v>
      </c>
      <c r="T15" s="11">
        <f t="shared" si="16"/>
        <v>1797.5159999999998</v>
      </c>
      <c r="U15" s="11">
        <f t="shared" si="16"/>
        <v>1037.9880000000001</v>
      </c>
      <c r="V15" s="11">
        <f t="shared" si="16"/>
        <v>1358.7840000000001</v>
      </c>
      <c r="W15" s="11">
        <f t="shared" si="16"/>
        <v>1119.384</v>
      </c>
      <c r="X15" s="11">
        <f t="shared" si="16"/>
        <v>1230.5160000000001</v>
      </c>
      <c r="Y15" s="11">
        <f t="shared" si="16"/>
        <v>1203.048</v>
      </c>
      <c r="Z15" s="11">
        <f t="shared" si="16"/>
        <v>1313.9279999999999</v>
      </c>
      <c r="AA15" s="31" t="s">
        <v>24</v>
      </c>
      <c r="AB15" s="27" t="s">
        <v>19</v>
      </c>
      <c r="AC15" s="27">
        <v>0.21</v>
      </c>
      <c r="AD15" s="11">
        <f>$AC$15*12*AD37</f>
        <v>1011.024</v>
      </c>
      <c r="AE15" s="11">
        <f t="shared" ref="AE15:AH15" si="17">$AC$15*12*AE37</f>
        <v>3170.9159999999997</v>
      </c>
      <c r="AF15" s="11">
        <f t="shared" si="17"/>
        <v>1377.6840000000002</v>
      </c>
      <c r="AG15" s="11">
        <f t="shared" si="17"/>
        <v>2222.8920000000003</v>
      </c>
      <c r="AH15" s="11">
        <f t="shared" si="17"/>
        <v>1307.124</v>
      </c>
      <c r="AI15" s="31" t="s">
        <v>56</v>
      </c>
      <c r="AJ15" s="27" t="s">
        <v>19</v>
      </c>
      <c r="AK15" s="27">
        <v>0.21</v>
      </c>
      <c r="AL15" s="11">
        <f>$AK$15*12*AL37</f>
        <v>660.24</v>
      </c>
      <c r="AM15" s="11">
        <f t="shared" ref="AM15:AS15" si="18">$AK$15*12*AM37</f>
        <v>543.31200000000001</v>
      </c>
      <c r="AN15" s="11">
        <f t="shared" si="18"/>
        <v>842.68799999999999</v>
      </c>
      <c r="AO15" s="11">
        <f t="shared" si="18"/>
        <v>1592.136</v>
      </c>
      <c r="AP15" s="11">
        <f t="shared" si="18"/>
        <v>598.5</v>
      </c>
      <c r="AQ15" s="11">
        <f t="shared" si="18"/>
        <v>1224.2160000000001</v>
      </c>
      <c r="AR15" s="11">
        <f t="shared" si="18"/>
        <v>1223.712</v>
      </c>
      <c r="AS15" s="11">
        <f t="shared" si="18"/>
        <v>880.48799999999994</v>
      </c>
      <c r="AT15" s="31" t="s">
        <v>56</v>
      </c>
      <c r="AU15" s="27" t="s">
        <v>19</v>
      </c>
      <c r="AV15" s="27">
        <v>0.21</v>
      </c>
      <c r="AW15" s="11">
        <f>$AV$15*12*AW37</f>
        <v>1335.6</v>
      </c>
      <c r="AX15" s="11">
        <f t="shared" ref="AX15:AY15" si="19">$AV$15*12*AX37</f>
        <v>598.5</v>
      </c>
      <c r="AY15" s="11">
        <f t="shared" si="19"/>
        <v>1231.02</v>
      </c>
      <c r="AZ15" s="52" t="s">
        <v>136</v>
      </c>
      <c r="BA15" s="53" t="s">
        <v>137</v>
      </c>
      <c r="BB15" s="54">
        <v>0.15</v>
      </c>
      <c r="BC15" s="55">
        <f>BB15*12*BC37</f>
        <v>3727.0799999999995</v>
      </c>
    </row>
    <row r="16" spans="1:55" s="12" customFormat="1" x14ac:dyDescent="0.2">
      <c r="A16" s="31" t="s">
        <v>25</v>
      </c>
      <c r="B16" s="27" t="s">
        <v>8</v>
      </c>
      <c r="C16" s="27">
        <v>0.49</v>
      </c>
      <c r="D16" s="11">
        <f>$C$16*12*D37</f>
        <v>3476.8439999999996</v>
      </c>
      <c r="E16" s="11">
        <f t="shared" ref="E16:Z16" si="20">$C$16*12*E37</f>
        <v>2985.864</v>
      </c>
      <c r="F16" s="11">
        <f t="shared" si="20"/>
        <v>3232.2360000000003</v>
      </c>
      <c r="G16" s="11">
        <f t="shared" si="20"/>
        <v>2192.0639999999999</v>
      </c>
      <c r="H16" s="11">
        <f t="shared" si="20"/>
        <v>3406.8719999999998</v>
      </c>
      <c r="I16" s="11">
        <f t="shared" si="20"/>
        <v>2562.5039999999999</v>
      </c>
      <c r="J16" s="11">
        <f t="shared" si="20"/>
        <v>2598.3719999999998</v>
      </c>
      <c r="K16" s="11">
        <f t="shared" si="20"/>
        <v>5444.88</v>
      </c>
      <c r="L16" s="11">
        <f t="shared" si="20"/>
        <v>2835.924</v>
      </c>
      <c r="M16" s="11">
        <f t="shared" si="20"/>
        <v>2832.3959999999997</v>
      </c>
      <c r="N16" s="11">
        <f t="shared" si="20"/>
        <v>2854.1519999999996</v>
      </c>
      <c r="O16" s="11">
        <f t="shared" si="20"/>
        <v>4174.2119999999995</v>
      </c>
      <c r="P16" s="11">
        <f t="shared" si="20"/>
        <v>3448.62</v>
      </c>
      <c r="Q16" s="11">
        <f t="shared" si="20"/>
        <v>3502.7160000000003</v>
      </c>
      <c r="R16" s="11">
        <f t="shared" si="20"/>
        <v>3812.0039999999995</v>
      </c>
      <c r="S16" s="11">
        <f t="shared" si="20"/>
        <v>3518.0039999999995</v>
      </c>
      <c r="T16" s="11">
        <f t="shared" si="20"/>
        <v>4194.2039999999997</v>
      </c>
      <c r="U16" s="11">
        <f t="shared" si="20"/>
        <v>2421.9719999999998</v>
      </c>
      <c r="V16" s="11">
        <f t="shared" si="20"/>
        <v>3170.4960000000001</v>
      </c>
      <c r="W16" s="11">
        <f t="shared" si="20"/>
        <v>2611.8959999999997</v>
      </c>
      <c r="X16" s="11">
        <f t="shared" si="20"/>
        <v>2871.2040000000002</v>
      </c>
      <c r="Y16" s="11">
        <f t="shared" si="20"/>
        <v>2807.1119999999996</v>
      </c>
      <c r="Z16" s="11">
        <f t="shared" si="20"/>
        <v>3065.8319999999999</v>
      </c>
      <c r="AA16" s="31" t="s">
        <v>25</v>
      </c>
      <c r="AB16" s="27" t="s">
        <v>8</v>
      </c>
      <c r="AC16" s="27">
        <v>0.49</v>
      </c>
      <c r="AD16" s="11">
        <f>$AC$16*12*AD37</f>
        <v>2359.056</v>
      </c>
      <c r="AE16" s="11">
        <f t="shared" ref="AE16:AH16" si="21">$AC$16*12*AE37</f>
        <v>7398.8039999999992</v>
      </c>
      <c r="AF16" s="11">
        <f t="shared" si="21"/>
        <v>3214.596</v>
      </c>
      <c r="AG16" s="11">
        <f t="shared" si="21"/>
        <v>5186.7479999999996</v>
      </c>
      <c r="AH16" s="11">
        <f t="shared" si="21"/>
        <v>3049.9560000000001</v>
      </c>
      <c r="AI16" s="31" t="s">
        <v>25</v>
      </c>
      <c r="AJ16" s="27" t="s">
        <v>8</v>
      </c>
      <c r="AK16" s="27">
        <v>0.49</v>
      </c>
      <c r="AL16" s="11">
        <f>$AK$16*12*AL37</f>
        <v>1540.56</v>
      </c>
      <c r="AM16" s="11">
        <f t="shared" ref="AM16:AS16" si="22">$AK$16*12*AM37</f>
        <v>1267.7279999999998</v>
      </c>
      <c r="AN16" s="11">
        <f t="shared" si="22"/>
        <v>1966.2719999999999</v>
      </c>
      <c r="AO16" s="11">
        <f t="shared" si="22"/>
        <v>3714.9839999999995</v>
      </c>
      <c r="AP16" s="11">
        <f t="shared" si="22"/>
        <v>1396.5</v>
      </c>
      <c r="AQ16" s="11">
        <f t="shared" si="22"/>
        <v>2856.5039999999999</v>
      </c>
      <c r="AR16" s="11">
        <f t="shared" si="22"/>
        <v>2855.328</v>
      </c>
      <c r="AS16" s="11">
        <f t="shared" si="22"/>
        <v>2054.4719999999998</v>
      </c>
      <c r="AT16" s="31" t="s">
        <v>25</v>
      </c>
      <c r="AU16" s="27" t="s">
        <v>8</v>
      </c>
      <c r="AV16" s="27">
        <v>0.49</v>
      </c>
      <c r="AW16" s="11">
        <f>$AV$16*12*AW37</f>
        <v>3116.4</v>
      </c>
      <c r="AX16" s="11">
        <f t="shared" ref="AX16:AY16" si="23">$AV$16*12*AX37</f>
        <v>1396.5</v>
      </c>
      <c r="AY16" s="11">
        <f t="shared" si="23"/>
        <v>2872.38</v>
      </c>
      <c r="AZ16" s="52" t="s">
        <v>138</v>
      </c>
      <c r="BA16" s="53" t="s">
        <v>137</v>
      </c>
      <c r="BB16" s="54">
        <f>0.14+0.37</f>
        <v>0.51</v>
      </c>
      <c r="BC16" s="55">
        <f>BB16*12*BC37</f>
        <v>12672.072</v>
      </c>
    </row>
    <row r="17" spans="1:62" s="12" customFormat="1" x14ac:dyDescent="0.2">
      <c r="A17" s="31" t="s">
        <v>26</v>
      </c>
      <c r="B17" s="27" t="s">
        <v>20</v>
      </c>
      <c r="C17" s="27">
        <v>0.37</v>
      </c>
      <c r="D17" s="11">
        <f>$C$17*12*D37</f>
        <v>2625.3719999999994</v>
      </c>
      <c r="E17" s="11">
        <f t="shared" ref="E17:Z17" si="24">$C$17*12*E37</f>
        <v>2254.6319999999996</v>
      </c>
      <c r="F17" s="11">
        <f t="shared" si="24"/>
        <v>2440.6680000000001</v>
      </c>
      <c r="G17" s="11">
        <f t="shared" si="24"/>
        <v>1655.232</v>
      </c>
      <c r="H17" s="11">
        <f t="shared" si="24"/>
        <v>2572.5359999999996</v>
      </c>
      <c r="I17" s="11">
        <f t="shared" si="24"/>
        <v>1934.9519999999998</v>
      </c>
      <c r="J17" s="11">
        <f t="shared" si="24"/>
        <v>1962.0359999999996</v>
      </c>
      <c r="K17" s="11">
        <f t="shared" si="24"/>
        <v>4111.4399999999996</v>
      </c>
      <c r="L17" s="11">
        <f t="shared" si="24"/>
        <v>2141.4119999999998</v>
      </c>
      <c r="M17" s="11">
        <f t="shared" si="24"/>
        <v>2138.7479999999996</v>
      </c>
      <c r="N17" s="11">
        <f t="shared" si="24"/>
        <v>2155.1759999999995</v>
      </c>
      <c r="O17" s="11">
        <f t="shared" si="24"/>
        <v>3151.9559999999997</v>
      </c>
      <c r="P17" s="11">
        <f t="shared" si="24"/>
        <v>2604.0599999999995</v>
      </c>
      <c r="Q17" s="11">
        <f t="shared" si="24"/>
        <v>2644.9079999999999</v>
      </c>
      <c r="R17" s="11">
        <f t="shared" si="24"/>
        <v>2878.4519999999993</v>
      </c>
      <c r="S17" s="11">
        <f t="shared" si="24"/>
        <v>2656.4519999999993</v>
      </c>
      <c r="T17" s="11">
        <f t="shared" si="24"/>
        <v>3167.0519999999992</v>
      </c>
      <c r="U17" s="11">
        <f t="shared" si="24"/>
        <v>1828.8359999999998</v>
      </c>
      <c r="V17" s="11">
        <f t="shared" si="24"/>
        <v>2394.0479999999998</v>
      </c>
      <c r="W17" s="11">
        <f t="shared" si="24"/>
        <v>1972.2479999999998</v>
      </c>
      <c r="X17" s="11">
        <f t="shared" si="24"/>
        <v>2168.0519999999997</v>
      </c>
      <c r="Y17" s="11">
        <f t="shared" si="24"/>
        <v>2119.6559999999995</v>
      </c>
      <c r="Z17" s="11">
        <f t="shared" si="24"/>
        <v>2315.0159999999996</v>
      </c>
      <c r="AA17" s="31" t="s">
        <v>26</v>
      </c>
      <c r="AB17" s="27" t="s">
        <v>20</v>
      </c>
      <c r="AC17" s="27">
        <v>0.37</v>
      </c>
      <c r="AD17" s="11">
        <f>$AC$17*12*AD37</f>
        <v>1781.3279999999997</v>
      </c>
      <c r="AE17" s="11">
        <f t="shared" ref="AE17:AH17" si="25">$AC$17*12*AE37</f>
        <v>5586.851999999999</v>
      </c>
      <c r="AF17" s="11">
        <f t="shared" si="25"/>
        <v>2427.348</v>
      </c>
      <c r="AG17" s="11">
        <f t="shared" si="25"/>
        <v>3916.5239999999999</v>
      </c>
      <c r="AH17" s="11">
        <f t="shared" si="25"/>
        <v>2303.0279999999998</v>
      </c>
      <c r="AI17" s="31" t="s">
        <v>26</v>
      </c>
      <c r="AJ17" s="27" t="s">
        <v>20</v>
      </c>
      <c r="AK17" s="27">
        <v>0.37</v>
      </c>
      <c r="AL17" s="11">
        <f>$AK$17*12*AL37</f>
        <v>1163.28</v>
      </c>
      <c r="AM17" s="11">
        <f t="shared" ref="AM17:AS17" si="26">$AK$17*12*AM37</f>
        <v>957.2639999999999</v>
      </c>
      <c r="AN17" s="11">
        <f t="shared" si="26"/>
        <v>1484.7359999999996</v>
      </c>
      <c r="AO17" s="11">
        <f t="shared" si="26"/>
        <v>2805.1919999999996</v>
      </c>
      <c r="AP17" s="11">
        <f t="shared" si="26"/>
        <v>1054.4999999999998</v>
      </c>
      <c r="AQ17" s="11">
        <f t="shared" si="26"/>
        <v>2156.9519999999998</v>
      </c>
      <c r="AR17" s="11">
        <f t="shared" si="26"/>
        <v>2156.0639999999999</v>
      </c>
      <c r="AS17" s="11">
        <f t="shared" si="26"/>
        <v>1551.3359999999998</v>
      </c>
      <c r="AT17" s="31" t="s">
        <v>26</v>
      </c>
      <c r="AU17" s="27" t="s">
        <v>20</v>
      </c>
      <c r="AV17" s="27">
        <v>0.37</v>
      </c>
      <c r="AW17" s="11">
        <f>$AV$17*12*AW37</f>
        <v>2353.1999999999998</v>
      </c>
      <c r="AX17" s="11">
        <f t="shared" ref="AX17:AY17" si="27">$AV$17*12*AX37</f>
        <v>1054.4999999999998</v>
      </c>
      <c r="AY17" s="11">
        <f t="shared" si="27"/>
        <v>2168.9399999999996</v>
      </c>
      <c r="AZ17" s="52" t="s">
        <v>139</v>
      </c>
      <c r="BA17" s="53" t="s">
        <v>8</v>
      </c>
      <c r="BB17" s="54">
        <v>0.37</v>
      </c>
      <c r="BC17" s="55">
        <f>BB17*12*BC37</f>
        <v>9193.4639999999981</v>
      </c>
    </row>
    <row r="18" spans="1:62" s="12" customFormat="1" ht="57.75" customHeight="1" x14ac:dyDescent="0.2">
      <c r="A18" s="32" t="s">
        <v>27</v>
      </c>
      <c r="B18" s="33" t="s">
        <v>7</v>
      </c>
      <c r="C18" s="27">
        <v>0.3</v>
      </c>
      <c r="D18" s="11">
        <f>$C$18*12*D37</f>
        <v>2128.6799999999998</v>
      </c>
      <c r="E18" s="11">
        <f t="shared" ref="E18:Z18" si="28">$C$18*12*E37</f>
        <v>1828.08</v>
      </c>
      <c r="F18" s="11">
        <f t="shared" si="28"/>
        <v>1978.92</v>
      </c>
      <c r="G18" s="11">
        <f t="shared" si="28"/>
        <v>1342.08</v>
      </c>
      <c r="H18" s="11">
        <f t="shared" si="28"/>
        <v>2085.8399999999997</v>
      </c>
      <c r="I18" s="11">
        <f t="shared" si="28"/>
        <v>1568.8799999999999</v>
      </c>
      <c r="J18" s="11">
        <f t="shared" si="28"/>
        <v>1590.8399999999997</v>
      </c>
      <c r="K18" s="11">
        <f t="shared" si="28"/>
        <v>3333.5999999999995</v>
      </c>
      <c r="L18" s="11">
        <f t="shared" si="28"/>
        <v>1736.28</v>
      </c>
      <c r="M18" s="11">
        <f t="shared" si="28"/>
        <v>1734.12</v>
      </c>
      <c r="N18" s="11">
        <f t="shared" si="28"/>
        <v>1747.4399999999998</v>
      </c>
      <c r="O18" s="11">
        <f t="shared" si="28"/>
        <v>2555.64</v>
      </c>
      <c r="P18" s="11">
        <f t="shared" si="28"/>
        <v>2111.3999999999996</v>
      </c>
      <c r="Q18" s="11">
        <f t="shared" si="28"/>
        <v>2144.52</v>
      </c>
      <c r="R18" s="11">
        <f t="shared" si="28"/>
        <v>2333.8799999999997</v>
      </c>
      <c r="S18" s="11">
        <f t="shared" si="28"/>
        <v>2153.8799999999997</v>
      </c>
      <c r="T18" s="11">
        <f t="shared" si="28"/>
        <v>2567.8799999999997</v>
      </c>
      <c r="U18" s="11">
        <f t="shared" si="28"/>
        <v>1482.8399999999997</v>
      </c>
      <c r="V18" s="11">
        <f t="shared" si="28"/>
        <v>1941.12</v>
      </c>
      <c r="W18" s="11">
        <f t="shared" si="28"/>
        <v>1599.12</v>
      </c>
      <c r="X18" s="11">
        <f t="shared" si="28"/>
        <v>1757.8799999999999</v>
      </c>
      <c r="Y18" s="11">
        <f t="shared" si="28"/>
        <v>1718.6399999999996</v>
      </c>
      <c r="Z18" s="11">
        <f t="shared" si="28"/>
        <v>1877.0399999999997</v>
      </c>
      <c r="AA18" s="32" t="s">
        <v>27</v>
      </c>
      <c r="AB18" s="33" t="s">
        <v>7</v>
      </c>
      <c r="AC18" s="27">
        <v>0.3</v>
      </c>
      <c r="AD18" s="11">
        <f>$AC$18*12*AD37</f>
        <v>1444.3199999999997</v>
      </c>
      <c r="AE18" s="11">
        <f t="shared" ref="AE18:AH18" si="29">$AC$18*12*AE37</f>
        <v>4529.8799999999992</v>
      </c>
      <c r="AF18" s="11">
        <f t="shared" si="29"/>
        <v>1968.12</v>
      </c>
      <c r="AG18" s="11">
        <f t="shared" si="29"/>
        <v>3175.56</v>
      </c>
      <c r="AH18" s="11">
        <f t="shared" si="29"/>
        <v>1867.32</v>
      </c>
      <c r="AI18" s="32" t="s">
        <v>27</v>
      </c>
      <c r="AJ18" s="33" t="s">
        <v>7</v>
      </c>
      <c r="AK18" s="27">
        <v>0.3</v>
      </c>
      <c r="AL18" s="11">
        <f>$AK$18*12*AL37</f>
        <v>943.19999999999993</v>
      </c>
      <c r="AM18" s="11">
        <f t="shared" ref="AM18:AS18" si="30">$AK$18*12*AM37</f>
        <v>776.15999999999985</v>
      </c>
      <c r="AN18" s="11">
        <f t="shared" si="30"/>
        <v>1203.8399999999997</v>
      </c>
      <c r="AO18" s="11">
        <f t="shared" si="30"/>
        <v>2274.4799999999996</v>
      </c>
      <c r="AP18" s="11">
        <f t="shared" si="30"/>
        <v>854.99999999999989</v>
      </c>
      <c r="AQ18" s="11">
        <f t="shared" si="30"/>
        <v>1748.8799999999999</v>
      </c>
      <c r="AR18" s="11">
        <f t="shared" si="30"/>
        <v>1748.1599999999999</v>
      </c>
      <c r="AS18" s="11">
        <f t="shared" si="30"/>
        <v>1257.8399999999997</v>
      </c>
      <c r="AT18" s="32" t="s">
        <v>27</v>
      </c>
      <c r="AU18" s="33" t="s">
        <v>7</v>
      </c>
      <c r="AV18" s="27">
        <v>0.3</v>
      </c>
      <c r="AW18" s="11">
        <f>$AV$18*12*AW37</f>
        <v>1907.9999999999998</v>
      </c>
      <c r="AX18" s="11">
        <f t="shared" ref="AX18:AY18" si="31">$AV$18*12*AX37</f>
        <v>854.99999999999989</v>
      </c>
      <c r="AY18" s="11">
        <f t="shared" si="31"/>
        <v>1758.6</v>
      </c>
      <c r="AZ18" s="52" t="s">
        <v>140</v>
      </c>
      <c r="BA18" s="53" t="s">
        <v>141</v>
      </c>
      <c r="BB18" s="54">
        <v>0.19</v>
      </c>
      <c r="BC18" s="55">
        <f>BB18*12*BC37</f>
        <v>4720.9680000000008</v>
      </c>
    </row>
    <row r="19" spans="1:62" s="12" customFormat="1" ht="38.25" customHeight="1" x14ac:dyDescent="0.2">
      <c r="A19" s="29" t="s">
        <v>28</v>
      </c>
      <c r="B19" s="27" t="s">
        <v>33</v>
      </c>
      <c r="C19" s="27">
        <v>7.0000000000000007E-2</v>
      </c>
      <c r="D19" s="11">
        <f>$C$19*12*D37</f>
        <v>496.69200000000001</v>
      </c>
      <c r="E19" s="11">
        <f t="shared" ref="E19:Z19" si="32">$C$19*12*E37</f>
        <v>426.55200000000008</v>
      </c>
      <c r="F19" s="11">
        <f t="shared" si="32"/>
        <v>461.7480000000001</v>
      </c>
      <c r="G19" s="11">
        <f t="shared" si="32"/>
        <v>313.15200000000004</v>
      </c>
      <c r="H19" s="11">
        <f t="shared" si="32"/>
        <v>486.69600000000003</v>
      </c>
      <c r="I19" s="11">
        <f t="shared" si="32"/>
        <v>366.07200000000006</v>
      </c>
      <c r="J19" s="11">
        <f t="shared" si="32"/>
        <v>371.19600000000003</v>
      </c>
      <c r="K19" s="11">
        <f t="shared" si="32"/>
        <v>777.84</v>
      </c>
      <c r="L19" s="11">
        <f t="shared" si="32"/>
        <v>405.13200000000006</v>
      </c>
      <c r="M19" s="11">
        <f t="shared" si="32"/>
        <v>404.62800000000004</v>
      </c>
      <c r="N19" s="11">
        <f t="shared" si="32"/>
        <v>407.73600000000005</v>
      </c>
      <c r="O19" s="11">
        <f t="shared" si="32"/>
        <v>596.31600000000003</v>
      </c>
      <c r="P19" s="11">
        <f t="shared" si="32"/>
        <v>492.66</v>
      </c>
      <c r="Q19" s="11">
        <f t="shared" si="32"/>
        <v>500.38800000000009</v>
      </c>
      <c r="R19" s="11">
        <f t="shared" si="32"/>
        <v>544.572</v>
      </c>
      <c r="S19" s="11">
        <f t="shared" si="32"/>
        <v>502.572</v>
      </c>
      <c r="T19" s="11">
        <f t="shared" si="32"/>
        <v>599.17200000000003</v>
      </c>
      <c r="U19" s="11">
        <f t="shared" si="32"/>
        <v>345.99600000000004</v>
      </c>
      <c r="V19" s="11">
        <f t="shared" si="32"/>
        <v>452.92800000000005</v>
      </c>
      <c r="W19" s="11">
        <f t="shared" si="32"/>
        <v>373.12800000000004</v>
      </c>
      <c r="X19" s="11">
        <f t="shared" si="32"/>
        <v>410.17200000000003</v>
      </c>
      <c r="Y19" s="11">
        <f t="shared" si="32"/>
        <v>401.01600000000002</v>
      </c>
      <c r="Z19" s="11">
        <f t="shared" si="32"/>
        <v>437.976</v>
      </c>
      <c r="AA19" s="29" t="s">
        <v>28</v>
      </c>
      <c r="AB19" s="27" t="s">
        <v>33</v>
      </c>
      <c r="AC19" s="27">
        <v>7.0000000000000007E-2</v>
      </c>
      <c r="AD19" s="11">
        <f>$AC$19*12*AD37</f>
        <v>337.00800000000004</v>
      </c>
      <c r="AE19" s="11">
        <f t="shared" ref="AE19:AH19" si="33">$AC$19*12*AE37</f>
        <v>1056.972</v>
      </c>
      <c r="AF19" s="11">
        <f t="shared" si="33"/>
        <v>459.22800000000007</v>
      </c>
      <c r="AG19" s="11">
        <f t="shared" si="33"/>
        <v>740.96400000000006</v>
      </c>
      <c r="AH19" s="11">
        <f t="shared" si="33"/>
        <v>435.70800000000008</v>
      </c>
      <c r="AI19" s="29" t="s">
        <v>28</v>
      </c>
      <c r="AJ19" s="27" t="s">
        <v>57</v>
      </c>
      <c r="AK19" s="27">
        <v>7.0000000000000007E-2</v>
      </c>
      <c r="AL19" s="11">
        <f>$AK$19*12*AL37</f>
        <v>220.08</v>
      </c>
      <c r="AM19" s="11">
        <f t="shared" ref="AM19:AS19" si="34">$AK$19*12*AM37</f>
        <v>181.10400000000001</v>
      </c>
      <c r="AN19" s="11">
        <f t="shared" si="34"/>
        <v>280.89600000000002</v>
      </c>
      <c r="AO19" s="11">
        <f t="shared" si="34"/>
        <v>530.71199999999999</v>
      </c>
      <c r="AP19" s="11">
        <f t="shared" si="34"/>
        <v>199.50000000000003</v>
      </c>
      <c r="AQ19" s="11">
        <f t="shared" si="34"/>
        <v>408.07200000000006</v>
      </c>
      <c r="AR19" s="11">
        <f t="shared" si="34"/>
        <v>407.90400000000005</v>
      </c>
      <c r="AS19" s="11">
        <f t="shared" si="34"/>
        <v>293.49599999999998</v>
      </c>
      <c r="AT19" s="29" t="s">
        <v>28</v>
      </c>
      <c r="AU19" s="27" t="s">
        <v>57</v>
      </c>
      <c r="AV19" s="27">
        <v>7.0000000000000007E-2</v>
      </c>
      <c r="AW19" s="11">
        <f>$AV$19*12*AW37</f>
        <v>445.20000000000005</v>
      </c>
      <c r="AX19" s="11">
        <f t="shared" ref="AX19:AY19" si="35">$AV$19*12*AX37</f>
        <v>199.50000000000003</v>
      </c>
      <c r="AY19" s="11">
        <f t="shared" si="35"/>
        <v>410.34000000000003</v>
      </c>
      <c r="AZ19" s="52" t="s">
        <v>142</v>
      </c>
      <c r="BA19" s="53" t="s">
        <v>137</v>
      </c>
      <c r="BB19" s="54">
        <v>0.38</v>
      </c>
      <c r="BC19" s="55">
        <f>BB19*12*BC37</f>
        <v>9441.9360000000015</v>
      </c>
    </row>
    <row r="20" spans="1:62" s="12" customFormat="1" ht="39" customHeight="1" x14ac:dyDescent="0.2">
      <c r="A20" s="31" t="s">
        <v>29</v>
      </c>
      <c r="B20" s="33" t="s">
        <v>34</v>
      </c>
      <c r="C20" s="27">
        <v>2.4900000000000002</v>
      </c>
      <c r="D20" s="11">
        <f>$C$20*12*D37</f>
        <v>17668.044000000002</v>
      </c>
      <c r="E20" s="11">
        <f t="shared" ref="E20:Z20" si="36">$C$20*12*E37</f>
        <v>15173.064000000002</v>
      </c>
      <c r="F20" s="11">
        <f t="shared" si="36"/>
        <v>16425.036000000004</v>
      </c>
      <c r="G20" s="11">
        <f t="shared" si="36"/>
        <v>11139.264000000001</v>
      </c>
      <c r="H20" s="11">
        <f t="shared" si="36"/>
        <v>17312.472000000002</v>
      </c>
      <c r="I20" s="11">
        <f t="shared" si="36"/>
        <v>13021.704000000002</v>
      </c>
      <c r="J20" s="11">
        <f t="shared" si="36"/>
        <v>13203.972</v>
      </c>
      <c r="K20" s="11">
        <f t="shared" si="36"/>
        <v>27668.880000000001</v>
      </c>
      <c r="L20" s="11">
        <f t="shared" si="36"/>
        <v>14411.124000000002</v>
      </c>
      <c r="M20" s="11">
        <f t="shared" si="36"/>
        <v>14393.196000000002</v>
      </c>
      <c r="N20" s="11">
        <f t="shared" si="36"/>
        <v>14503.752</v>
      </c>
      <c r="O20" s="11">
        <f t="shared" si="36"/>
        <v>21211.812000000002</v>
      </c>
      <c r="P20" s="11">
        <f t="shared" si="36"/>
        <v>17524.620000000003</v>
      </c>
      <c r="Q20" s="11">
        <f t="shared" si="36"/>
        <v>17799.516000000003</v>
      </c>
      <c r="R20" s="11">
        <f t="shared" si="36"/>
        <v>19371.204000000002</v>
      </c>
      <c r="S20" s="11">
        <f t="shared" si="36"/>
        <v>17877.204000000002</v>
      </c>
      <c r="T20" s="11">
        <f t="shared" si="36"/>
        <v>21313.404000000002</v>
      </c>
      <c r="U20" s="11">
        <f t="shared" si="36"/>
        <v>12307.572</v>
      </c>
      <c r="V20" s="11">
        <f t="shared" si="36"/>
        <v>16111.296000000002</v>
      </c>
      <c r="W20" s="11">
        <f t="shared" si="36"/>
        <v>13272.696</v>
      </c>
      <c r="X20" s="11">
        <f t="shared" si="36"/>
        <v>14590.404000000002</v>
      </c>
      <c r="Y20" s="11">
        <f t="shared" si="36"/>
        <v>14264.712000000001</v>
      </c>
      <c r="Z20" s="11">
        <f t="shared" si="36"/>
        <v>15579.432000000001</v>
      </c>
      <c r="AA20" s="31" t="s">
        <v>29</v>
      </c>
      <c r="AB20" s="33" t="s">
        <v>34</v>
      </c>
      <c r="AC20" s="27">
        <v>2.4900000000000002</v>
      </c>
      <c r="AD20" s="11">
        <f>$AC$20*12*AD37</f>
        <v>11987.856000000002</v>
      </c>
      <c r="AE20" s="11">
        <f t="shared" ref="AE20:AH20" si="37">$AC$20*12*AE37</f>
        <v>37598.004000000001</v>
      </c>
      <c r="AF20" s="11">
        <f t="shared" si="37"/>
        <v>16335.396000000002</v>
      </c>
      <c r="AG20" s="11">
        <f t="shared" si="37"/>
        <v>26357.148000000005</v>
      </c>
      <c r="AH20" s="11">
        <f t="shared" si="37"/>
        <v>15498.756000000003</v>
      </c>
      <c r="AI20" s="31" t="s">
        <v>29</v>
      </c>
      <c r="AJ20" s="33" t="s">
        <v>58</v>
      </c>
      <c r="AK20" s="27">
        <v>2.4900000000000002</v>
      </c>
      <c r="AL20" s="11">
        <f>$AK$20*12*AL37</f>
        <v>7828.56</v>
      </c>
      <c r="AM20" s="11">
        <f t="shared" ref="AM20:AS20" si="38">$AK$20*12*AM37</f>
        <v>6442.1280000000006</v>
      </c>
      <c r="AN20" s="11">
        <f t="shared" si="38"/>
        <v>9991.8719999999994</v>
      </c>
      <c r="AO20" s="11">
        <f t="shared" si="38"/>
        <v>18878.184000000001</v>
      </c>
      <c r="AP20" s="11">
        <f t="shared" si="38"/>
        <v>7096.5000000000009</v>
      </c>
      <c r="AQ20" s="11">
        <f t="shared" si="38"/>
        <v>14515.704000000002</v>
      </c>
      <c r="AR20" s="11">
        <f t="shared" si="38"/>
        <v>14509.728000000003</v>
      </c>
      <c r="AS20" s="11">
        <f t="shared" si="38"/>
        <v>10440.072</v>
      </c>
      <c r="AT20" s="31" t="s">
        <v>29</v>
      </c>
      <c r="AU20" s="33" t="s">
        <v>58</v>
      </c>
      <c r="AV20" s="27">
        <v>2.4900000000000002</v>
      </c>
      <c r="AW20" s="11">
        <f>$AV$20*12*AW37</f>
        <v>15836.400000000001</v>
      </c>
      <c r="AX20" s="11">
        <f t="shared" ref="AX20:AY20" si="39">$AV$20*12*AX37</f>
        <v>7096.5000000000009</v>
      </c>
      <c r="AY20" s="11">
        <f t="shared" si="39"/>
        <v>14596.380000000001</v>
      </c>
      <c r="AZ20" s="52" t="s">
        <v>143</v>
      </c>
      <c r="BA20" s="53" t="s">
        <v>141</v>
      </c>
      <c r="BB20" s="54">
        <v>0.11</v>
      </c>
      <c r="BC20" s="55">
        <f>BB20*12*BC37</f>
        <v>2733.192</v>
      </c>
    </row>
    <row r="21" spans="1:62" s="12" customFormat="1" ht="27.75" customHeight="1" x14ac:dyDescent="0.2">
      <c r="A21" s="31"/>
      <c r="B21" s="27"/>
      <c r="C21" s="2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31"/>
      <c r="AB21" s="27"/>
      <c r="AC21" s="27"/>
      <c r="AD21" s="11"/>
      <c r="AE21" s="11"/>
      <c r="AF21" s="11"/>
      <c r="AG21" s="11"/>
      <c r="AH21" s="11"/>
      <c r="AI21" s="31"/>
      <c r="AJ21" s="27"/>
      <c r="AK21" s="27"/>
      <c r="AL21" s="11"/>
      <c r="AM21" s="11"/>
      <c r="AN21" s="11"/>
      <c r="AO21" s="11"/>
      <c r="AP21" s="11"/>
      <c r="AQ21" s="11"/>
      <c r="AR21" s="11"/>
      <c r="AS21" s="11"/>
      <c r="AT21" s="31"/>
      <c r="AU21" s="27"/>
      <c r="AV21" s="27"/>
      <c r="AW21" s="11"/>
      <c r="AX21" s="11"/>
      <c r="AY21" s="11"/>
      <c r="AZ21" s="52" t="s">
        <v>144</v>
      </c>
      <c r="BA21" s="58" t="s">
        <v>7</v>
      </c>
      <c r="BB21" s="54">
        <v>0.67</v>
      </c>
      <c r="BC21" s="55">
        <f>BB21*12*BC37</f>
        <v>16647.624</v>
      </c>
    </row>
    <row r="22" spans="1:62" s="12" customFormat="1" ht="12.75" customHeight="1" x14ac:dyDescent="0.2">
      <c r="A22" s="30" t="s">
        <v>6</v>
      </c>
      <c r="B22" s="27"/>
      <c r="C22" s="34">
        <f>SUM(C23:C25)</f>
        <v>2.4399999999999995</v>
      </c>
      <c r="D22" s="17">
        <f>SUM(D23:D25)</f>
        <v>17313.263999999996</v>
      </c>
      <c r="E22" s="17">
        <f t="shared" ref="E22:Z22" si="40">SUM(E23:E25)</f>
        <v>14868.384</v>
      </c>
      <c r="F22" s="17">
        <f t="shared" si="40"/>
        <v>16095.216</v>
      </c>
      <c r="G22" s="17">
        <f t="shared" si="40"/>
        <v>10915.583999999999</v>
      </c>
      <c r="H22" s="17">
        <f t="shared" si="40"/>
        <v>16964.831999999999</v>
      </c>
      <c r="I22" s="17">
        <f t="shared" si="40"/>
        <v>12760.223999999998</v>
      </c>
      <c r="J22" s="17">
        <f t="shared" si="40"/>
        <v>12938.831999999999</v>
      </c>
      <c r="K22" s="17">
        <f t="shared" si="40"/>
        <v>27113.279999999999</v>
      </c>
      <c r="L22" s="17">
        <f t="shared" si="40"/>
        <v>14121.743999999999</v>
      </c>
      <c r="M22" s="17">
        <f t="shared" si="40"/>
        <v>14104.175999999998</v>
      </c>
      <c r="N22" s="17">
        <f t="shared" si="40"/>
        <v>14212.511999999999</v>
      </c>
      <c r="O22" s="17">
        <f t="shared" si="40"/>
        <v>20785.871999999996</v>
      </c>
      <c r="P22" s="17">
        <f t="shared" si="40"/>
        <v>17172.719999999998</v>
      </c>
      <c r="Q22" s="17">
        <f t="shared" si="40"/>
        <v>17442.095999999998</v>
      </c>
      <c r="R22" s="17">
        <f t="shared" si="40"/>
        <v>18982.223999999995</v>
      </c>
      <c r="S22" s="17">
        <f t="shared" si="40"/>
        <v>17518.223999999995</v>
      </c>
      <c r="T22" s="17">
        <f t="shared" si="40"/>
        <v>20885.423999999995</v>
      </c>
      <c r="U22" s="17">
        <f t="shared" si="40"/>
        <v>12060.431999999999</v>
      </c>
      <c r="V22" s="17">
        <f t="shared" si="40"/>
        <v>15787.776000000002</v>
      </c>
      <c r="W22" s="17">
        <f t="shared" si="40"/>
        <v>13006.175999999998</v>
      </c>
      <c r="X22" s="17">
        <f t="shared" si="40"/>
        <v>14297.423999999999</v>
      </c>
      <c r="Y22" s="17">
        <f t="shared" si="40"/>
        <v>13978.271999999997</v>
      </c>
      <c r="Z22" s="17">
        <f t="shared" si="40"/>
        <v>15266.591999999997</v>
      </c>
      <c r="AA22" s="30" t="s">
        <v>6</v>
      </c>
      <c r="AB22" s="27"/>
      <c r="AC22" s="34">
        <f>SUM(AC23:AC25)</f>
        <v>2.4399999999999995</v>
      </c>
      <c r="AD22" s="17">
        <f>SUM(AD23:AD25)</f>
        <v>11747.135999999999</v>
      </c>
      <c r="AE22" s="17">
        <f t="shared" ref="AE22:AH22" si="41">SUM(AE23:AE25)</f>
        <v>36843.023999999998</v>
      </c>
      <c r="AF22" s="17">
        <f t="shared" si="41"/>
        <v>16007.376</v>
      </c>
      <c r="AG22" s="17">
        <f t="shared" si="41"/>
        <v>25827.887999999999</v>
      </c>
      <c r="AH22" s="17">
        <f t="shared" si="41"/>
        <v>15187.536</v>
      </c>
      <c r="AI22" s="30" t="s">
        <v>6</v>
      </c>
      <c r="AJ22" s="27"/>
      <c r="AK22" s="34">
        <f>SUM(AK23:AK25)</f>
        <v>4.4799999999999995</v>
      </c>
      <c r="AL22" s="17">
        <f>SUM(AL23:AL25)</f>
        <v>14085.119999999999</v>
      </c>
      <c r="AM22" s="17">
        <f t="shared" ref="AM22:AS22" si="42">SUM(AM23:AM25)</f>
        <v>11590.655999999999</v>
      </c>
      <c r="AN22" s="17">
        <f t="shared" si="42"/>
        <v>17977.343999999997</v>
      </c>
      <c r="AO22" s="17">
        <f t="shared" si="42"/>
        <v>33965.567999999999</v>
      </c>
      <c r="AP22" s="17">
        <f t="shared" si="42"/>
        <v>12768</v>
      </c>
      <c r="AQ22" s="17">
        <f t="shared" si="42"/>
        <v>26116.608</v>
      </c>
      <c r="AR22" s="17">
        <f t="shared" si="42"/>
        <v>26105.856</v>
      </c>
      <c r="AS22" s="17">
        <f t="shared" si="42"/>
        <v>18783.743999999999</v>
      </c>
      <c r="AT22" s="30" t="s">
        <v>6</v>
      </c>
      <c r="AU22" s="27"/>
      <c r="AV22" s="34">
        <f>SUM(AV23:AV25)</f>
        <v>3.84</v>
      </c>
      <c r="AW22" s="17">
        <f>SUM(AW23:AW25)</f>
        <v>24422.400000000001</v>
      </c>
      <c r="AX22" s="17">
        <f t="shared" ref="AX22:AY22" si="43">SUM(AX23:AX25)</f>
        <v>10944</v>
      </c>
      <c r="AY22" s="17">
        <f t="shared" si="43"/>
        <v>22510.079999999998</v>
      </c>
      <c r="AZ22" s="52" t="s">
        <v>145</v>
      </c>
      <c r="BA22" s="53" t="s">
        <v>8</v>
      </c>
      <c r="BB22" s="54">
        <v>2.4500000000000002</v>
      </c>
      <c r="BC22" s="55">
        <f>BB22*12*BC37</f>
        <v>60875.64</v>
      </c>
    </row>
    <row r="23" spans="1:62" s="12" customFormat="1" ht="39.75" customHeight="1" x14ac:dyDescent="0.2">
      <c r="A23" s="29" t="s">
        <v>40</v>
      </c>
      <c r="B23" s="27" t="s">
        <v>1</v>
      </c>
      <c r="C23" s="27">
        <v>1.1299999999999999</v>
      </c>
      <c r="D23" s="11">
        <f>$C$23*D37*12</f>
        <v>8018.0279999999984</v>
      </c>
      <c r="E23" s="11">
        <f t="shared" ref="E23:Z23" si="44">$C$23*E37*12</f>
        <v>6885.768</v>
      </c>
      <c r="F23" s="11">
        <f t="shared" si="44"/>
        <v>7453.9319999999989</v>
      </c>
      <c r="G23" s="11">
        <f t="shared" si="44"/>
        <v>5055.1679999999997</v>
      </c>
      <c r="H23" s="11">
        <f t="shared" si="44"/>
        <v>7856.6639999999989</v>
      </c>
      <c r="I23" s="11">
        <f t="shared" si="44"/>
        <v>5909.4479999999994</v>
      </c>
      <c r="J23" s="11">
        <f t="shared" si="44"/>
        <v>5992.1639999999989</v>
      </c>
      <c r="K23" s="11">
        <f t="shared" si="44"/>
        <v>12556.559999999998</v>
      </c>
      <c r="L23" s="11">
        <f t="shared" si="44"/>
        <v>6539.9879999999994</v>
      </c>
      <c r="M23" s="11">
        <f t="shared" si="44"/>
        <v>6531.851999999999</v>
      </c>
      <c r="N23" s="11">
        <f t="shared" si="44"/>
        <v>6582.0239999999994</v>
      </c>
      <c r="O23" s="11">
        <f t="shared" si="44"/>
        <v>9626.2439999999988</v>
      </c>
      <c r="P23" s="11">
        <f t="shared" si="44"/>
        <v>7952.9399999999987</v>
      </c>
      <c r="Q23" s="11">
        <f t="shared" si="44"/>
        <v>8077.6919999999991</v>
      </c>
      <c r="R23" s="11">
        <f t="shared" si="44"/>
        <v>8790.9479999999985</v>
      </c>
      <c r="S23" s="11">
        <f t="shared" si="44"/>
        <v>8112.9479999999985</v>
      </c>
      <c r="T23" s="11">
        <f t="shared" si="44"/>
        <v>9672.3479999999981</v>
      </c>
      <c r="U23" s="11">
        <f t="shared" si="44"/>
        <v>5585.3639999999996</v>
      </c>
      <c r="V23" s="11">
        <f t="shared" si="44"/>
        <v>7311.5520000000006</v>
      </c>
      <c r="W23" s="11">
        <f t="shared" si="44"/>
        <v>6023.351999999999</v>
      </c>
      <c r="X23" s="11">
        <f t="shared" si="44"/>
        <v>6621.348</v>
      </c>
      <c r="Y23" s="11">
        <f t="shared" si="44"/>
        <v>6473.5439999999981</v>
      </c>
      <c r="Z23" s="11">
        <f t="shared" si="44"/>
        <v>7070.1839999999993</v>
      </c>
      <c r="AA23" s="29" t="s">
        <v>40</v>
      </c>
      <c r="AB23" s="27" t="s">
        <v>1</v>
      </c>
      <c r="AC23" s="27">
        <v>1.1299999999999999</v>
      </c>
      <c r="AD23" s="11">
        <f>$AC$23*AD37*12</f>
        <v>5440.271999999999</v>
      </c>
      <c r="AE23" s="11">
        <f t="shared" ref="AE23:AH23" si="45">$AC$23*AE37*12</f>
        <v>17062.547999999999</v>
      </c>
      <c r="AF23" s="11">
        <f t="shared" si="45"/>
        <v>7413.2519999999995</v>
      </c>
      <c r="AG23" s="11">
        <f t="shared" si="45"/>
        <v>11961.275999999998</v>
      </c>
      <c r="AH23" s="11">
        <f t="shared" si="45"/>
        <v>7033.5720000000001</v>
      </c>
      <c r="AI23" s="29" t="s">
        <v>40</v>
      </c>
      <c r="AJ23" s="27" t="s">
        <v>1</v>
      </c>
      <c r="AK23" s="27">
        <v>1.1299999999999999</v>
      </c>
      <c r="AL23" s="11">
        <f>$AK$23*AL37*12</f>
        <v>3552.7199999999993</v>
      </c>
      <c r="AM23" s="11">
        <f t="shared" ref="AM23:AS23" si="46">$AK$23*AM37*12</f>
        <v>2923.5359999999996</v>
      </c>
      <c r="AN23" s="11">
        <f t="shared" si="46"/>
        <v>4534.4639999999999</v>
      </c>
      <c r="AO23" s="11">
        <f t="shared" si="46"/>
        <v>8567.2079999999987</v>
      </c>
      <c r="AP23" s="11">
        <f t="shared" si="46"/>
        <v>3220.5</v>
      </c>
      <c r="AQ23" s="11">
        <f t="shared" si="46"/>
        <v>6587.4479999999994</v>
      </c>
      <c r="AR23" s="11">
        <f t="shared" si="46"/>
        <v>6584.735999999999</v>
      </c>
      <c r="AS23" s="11">
        <f t="shared" si="46"/>
        <v>4737.8639999999996</v>
      </c>
      <c r="AT23" s="29" t="s">
        <v>40</v>
      </c>
      <c r="AU23" s="27" t="s">
        <v>1</v>
      </c>
      <c r="AV23" s="27">
        <v>1.1299999999999999</v>
      </c>
      <c r="AW23" s="11">
        <f>$AV$23*AW37*12</f>
        <v>7186.7999999999993</v>
      </c>
      <c r="AX23" s="11">
        <f t="shared" ref="AX23:AY23" si="47">$AV$23*AX37*12</f>
        <v>3220.5</v>
      </c>
      <c r="AY23" s="11">
        <f t="shared" si="47"/>
        <v>6624.0599999999995</v>
      </c>
      <c r="AZ23" s="48" t="s">
        <v>6</v>
      </c>
      <c r="BA23" s="56"/>
      <c r="BB23" s="59">
        <f>SUM(BB24:BB27)</f>
        <v>4.17</v>
      </c>
      <c r="BC23" s="60">
        <f>BC24+BC25+BC26+BC27</f>
        <v>103612.82399999999</v>
      </c>
    </row>
    <row r="24" spans="1:62" s="12" customFormat="1" ht="59.25" customHeight="1" x14ac:dyDescent="0.2">
      <c r="A24" s="29" t="s">
        <v>41</v>
      </c>
      <c r="B24" s="33" t="s">
        <v>5</v>
      </c>
      <c r="C24" s="27">
        <v>0.16</v>
      </c>
      <c r="D24" s="11">
        <f>$C$24*D37*12</f>
        <v>1135.2959999999998</v>
      </c>
      <c r="E24" s="11">
        <f t="shared" ref="E24:Z24" si="48">$C$24*E37*12</f>
        <v>974.97600000000011</v>
      </c>
      <c r="F24" s="11">
        <f t="shared" si="48"/>
        <v>1055.4240000000002</v>
      </c>
      <c r="G24" s="11">
        <f t="shared" si="48"/>
        <v>715.77600000000007</v>
      </c>
      <c r="H24" s="11">
        <f t="shared" si="48"/>
        <v>1112.4479999999999</v>
      </c>
      <c r="I24" s="11">
        <f t="shared" si="48"/>
        <v>836.7360000000001</v>
      </c>
      <c r="J24" s="11">
        <f t="shared" si="48"/>
        <v>848.44799999999987</v>
      </c>
      <c r="K24" s="11">
        <f t="shared" si="48"/>
        <v>1777.92</v>
      </c>
      <c r="L24" s="11">
        <f t="shared" si="48"/>
        <v>926.01600000000008</v>
      </c>
      <c r="M24" s="11">
        <f t="shared" si="48"/>
        <v>924.86400000000003</v>
      </c>
      <c r="N24" s="11">
        <f t="shared" si="48"/>
        <v>931.96800000000007</v>
      </c>
      <c r="O24" s="11">
        <f t="shared" si="48"/>
        <v>1363.008</v>
      </c>
      <c r="P24" s="11">
        <f t="shared" si="48"/>
        <v>1126.08</v>
      </c>
      <c r="Q24" s="11">
        <f t="shared" si="48"/>
        <v>1143.7440000000001</v>
      </c>
      <c r="R24" s="11">
        <f t="shared" si="48"/>
        <v>1244.7359999999999</v>
      </c>
      <c r="S24" s="11">
        <f t="shared" si="48"/>
        <v>1148.7359999999999</v>
      </c>
      <c r="T24" s="11">
        <f t="shared" si="48"/>
        <v>1369.5360000000001</v>
      </c>
      <c r="U24" s="11">
        <f t="shared" si="48"/>
        <v>790.84799999999996</v>
      </c>
      <c r="V24" s="11">
        <f t="shared" si="48"/>
        <v>1035.2640000000001</v>
      </c>
      <c r="W24" s="11">
        <f t="shared" si="48"/>
        <v>852.86400000000003</v>
      </c>
      <c r="X24" s="11">
        <f t="shared" si="48"/>
        <v>937.53600000000006</v>
      </c>
      <c r="Y24" s="11">
        <f t="shared" si="48"/>
        <v>916.60799999999995</v>
      </c>
      <c r="Z24" s="11">
        <f t="shared" si="48"/>
        <v>1001.088</v>
      </c>
      <c r="AA24" s="29" t="s">
        <v>41</v>
      </c>
      <c r="AB24" s="33" t="s">
        <v>5</v>
      </c>
      <c r="AC24" s="27">
        <v>0.16</v>
      </c>
      <c r="AD24" s="11">
        <f>$AC$24*AD37*12</f>
        <v>770.30399999999986</v>
      </c>
      <c r="AE24" s="11">
        <f t="shared" ref="AE24:AH24" si="49">$AC$24*AE37*12</f>
        <v>2415.9360000000001</v>
      </c>
      <c r="AF24" s="11">
        <f t="shared" si="49"/>
        <v>1049.6640000000002</v>
      </c>
      <c r="AG24" s="11">
        <f t="shared" si="49"/>
        <v>1693.6320000000001</v>
      </c>
      <c r="AH24" s="11">
        <f t="shared" si="49"/>
        <v>995.904</v>
      </c>
      <c r="AI24" s="29" t="s">
        <v>41</v>
      </c>
      <c r="AJ24" s="33" t="s">
        <v>5</v>
      </c>
      <c r="AK24" s="27">
        <v>0.16</v>
      </c>
      <c r="AL24" s="11">
        <f>$AK$24*AL37*12</f>
        <v>503.04</v>
      </c>
      <c r="AM24" s="11">
        <f t="shared" ref="AM24:AS24" si="50">$AK$24*AM37*12</f>
        <v>413.952</v>
      </c>
      <c r="AN24" s="11">
        <f t="shared" si="50"/>
        <v>642.048</v>
      </c>
      <c r="AO24" s="11">
        <f t="shared" si="50"/>
        <v>1213.056</v>
      </c>
      <c r="AP24" s="11">
        <f t="shared" si="50"/>
        <v>456</v>
      </c>
      <c r="AQ24" s="11">
        <f t="shared" si="50"/>
        <v>932.7360000000001</v>
      </c>
      <c r="AR24" s="11">
        <f t="shared" si="50"/>
        <v>932.35200000000009</v>
      </c>
      <c r="AS24" s="11">
        <f t="shared" si="50"/>
        <v>670.84799999999996</v>
      </c>
      <c r="AT24" s="29" t="s">
        <v>41</v>
      </c>
      <c r="AU24" s="33" t="s">
        <v>5</v>
      </c>
      <c r="AV24" s="27">
        <v>0.16</v>
      </c>
      <c r="AW24" s="11">
        <f>$AV$24*AW37*12</f>
        <v>1017.5999999999999</v>
      </c>
      <c r="AX24" s="11">
        <f t="shared" ref="AX24:AY24" si="51">$AV$24*AX37*12</f>
        <v>456</v>
      </c>
      <c r="AY24" s="11">
        <f t="shared" si="51"/>
        <v>937.92</v>
      </c>
      <c r="AZ24" s="52" t="s">
        <v>146</v>
      </c>
      <c r="BA24" s="61" t="s">
        <v>147</v>
      </c>
      <c r="BB24" s="62">
        <v>0.21</v>
      </c>
      <c r="BC24" s="55">
        <f>BB24*12*BC37</f>
        <v>5217.9120000000003</v>
      </c>
    </row>
    <row r="25" spans="1:62" s="12" customFormat="1" ht="73.5" customHeight="1" x14ac:dyDescent="0.2">
      <c r="A25" s="29" t="s">
        <v>42</v>
      </c>
      <c r="B25" s="27" t="s">
        <v>4</v>
      </c>
      <c r="C25" s="27">
        <v>1.1499999999999999</v>
      </c>
      <c r="D25" s="23">
        <f>$C$25*D37*12</f>
        <v>8159.9399999999987</v>
      </c>
      <c r="E25" s="23">
        <f t="shared" ref="E25:Z25" si="52">$C$25*E37*12</f>
        <v>7007.6399999999994</v>
      </c>
      <c r="F25" s="23">
        <f t="shared" si="52"/>
        <v>7585.86</v>
      </c>
      <c r="G25" s="23">
        <f t="shared" si="52"/>
        <v>5144.6399999999994</v>
      </c>
      <c r="H25" s="23">
        <f t="shared" si="52"/>
        <v>7995.7199999999993</v>
      </c>
      <c r="I25" s="23">
        <f t="shared" si="52"/>
        <v>6014.0399999999991</v>
      </c>
      <c r="J25" s="23">
        <f t="shared" si="52"/>
        <v>6098.2199999999993</v>
      </c>
      <c r="K25" s="23">
        <f t="shared" si="52"/>
        <v>12778.8</v>
      </c>
      <c r="L25" s="23">
        <f t="shared" si="52"/>
        <v>6655.74</v>
      </c>
      <c r="M25" s="23">
        <f t="shared" si="52"/>
        <v>6647.4599999999991</v>
      </c>
      <c r="N25" s="23">
        <f t="shared" si="52"/>
        <v>6698.5199999999986</v>
      </c>
      <c r="O25" s="23">
        <f t="shared" si="52"/>
        <v>9796.619999999999</v>
      </c>
      <c r="P25" s="23">
        <f t="shared" si="52"/>
        <v>8093.6999999999989</v>
      </c>
      <c r="Q25" s="23">
        <f t="shared" si="52"/>
        <v>8220.66</v>
      </c>
      <c r="R25" s="23">
        <f t="shared" si="52"/>
        <v>8946.5399999999972</v>
      </c>
      <c r="S25" s="23">
        <f t="shared" si="52"/>
        <v>8256.5399999999972</v>
      </c>
      <c r="T25" s="23">
        <f t="shared" si="52"/>
        <v>9843.5399999999972</v>
      </c>
      <c r="U25" s="23">
        <f t="shared" si="52"/>
        <v>5684.2199999999993</v>
      </c>
      <c r="V25" s="23">
        <f t="shared" si="52"/>
        <v>7440.9600000000009</v>
      </c>
      <c r="W25" s="23">
        <f t="shared" si="52"/>
        <v>6129.9599999999991</v>
      </c>
      <c r="X25" s="23">
        <f t="shared" si="52"/>
        <v>6738.5399999999991</v>
      </c>
      <c r="Y25" s="23">
        <f t="shared" si="52"/>
        <v>6588.119999999999</v>
      </c>
      <c r="Z25" s="23">
        <f t="shared" si="52"/>
        <v>7195.3199999999988</v>
      </c>
      <c r="AA25" s="29" t="s">
        <v>42</v>
      </c>
      <c r="AB25" s="27" t="s">
        <v>4</v>
      </c>
      <c r="AC25" s="27">
        <v>1.1499999999999999</v>
      </c>
      <c r="AD25" s="23">
        <f>$AC$25*AD37*12</f>
        <v>5536.5599999999995</v>
      </c>
      <c r="AE25" s="23">
        <f t="shared" ref="AE25:AH25" si="53">$AC$25*AE37*12</f>
        <v>17364.539999999997</v>
      </c>
      <c r="AF25" s="23">
        <f t="shared" si="53"/>
        <v>7544.4600000000009</v>
      </c>
      <c r="AG25" s="23">
        <f t="shared" si="53"/>
        <v>12172.98</v>
      </c>
      <c r="AH25" s="23">
        <f t="shared" si="53"/>
        <v>7158.0599999999995</v>
      </c>
      <c r="AI25" s="29" t="s">
        <v>59</v>
      </c>
      <c r="AJ25" s="27" t="s">
        <v>4</v>
      </c>
      <c r="AK25" s="27">
        <v>3.19</v>
      </c>
      <c r="AL25" s="23">
        <f>$AK$25*AL37*12</f>
        <v>10029.36</v>
      </c>
      <c r="AM25" s="23">
        <f t="shared" ref="AM25:AS25" si="54">$AK$25*AM37*12</f>
        <v>8253.1679999999997</v>
      </c>
      <c r="AN25" s="23">
        <f t="shared" si="54"/>
        <v>12800.831999999999</v>
      </c>
      <c r="AO25" s="23">
        <f t="shared" si="54"/>
        <v>24185.303999999996</v>
      </c>
      <c r="AP25" s="23">
        <f t="shared" si="54"/>
        <v>9091.5</v>
      </c>
      <c r="AQ25" s="23">
        <f t="shared" si="54"/>
        <v>18596.423999999999</v>
      </c>
      <c r="AR25" s="23">
        <f t="shared" si="54"/>
        <v>18588.768</v>
      </c>
      <c r="AS25" s="23">
        <f t="shared" si="54"/>
        <v>13375.031999999999</v>
      </c>
      <c r="AT25" s="29" t="s">
        <v>59</v>
      </c>
      <c r="AU25" s="27" t="s">
        <v>4</v>
      </c>
      <c r="AV25" s="27">
        <v>2.5499999999999998</v>
      </c>
      <c r="AW25" s="23">
        <f>$AV$25*AW37*12</f>
        <v>16218</v>
      </c>
      <c r="AX25" s="23">
        <f t="shared" ref="AX25:AY25" si="55">$AV$25*AX37*12</f>
        <v>7267.5</v>
      </c>
      <c r="AY25" s="23">
        <f t="shared" si="55"/>
        <v>14948.099999999999</v>
      </c>
      <c r="AZ25" s="52" t="s">
        <v>148</v>
      </c>
      <c r="BA25" s="53" t="s">
        <v>149</v>
      </c>
      <c r="BB25" s="62">
        <f>0.56</f>
        <v>0.56000000000000005</v>
      </c>
      <c r="BC25" s="55">
        <f>BB25*12*BC37</f>
        <v>13914.432000000001</v>
      </c>
    </row>
    <row r="26" spans="1:62" s="12" customFormat="1" ht="36" customHeight="1" x14ac:dyDescent="0.2">
      <c r="A26" s="26" t="s">
        <v>3</v>
      </c>
      <c r="B26" s="27"/>
      <c r="C26" s="34">
        <f>SUM(C27:C31)</f>
        <v>10.84</v>
      </c>
      <c r="D26" s="17">
        <f>SUM(D27:D31)</f>
        <v>76916.304000000004</v>
      </c>
      <c r="E26" s="17">
        <f t="shared" ref="E26:Z26" si="56">SUM(E27:E31)</f>
        <v>66054.624000000011</v>
      </c>
      <c r="F26" s="17">
        <f t="shared" si="56"/>
        <v>71504.97600000001</v>
      </c>
      <c r="G26" s="17">
        <f t="shared" si="56"/>
        <v>48493.824000000001</v>
      </c>
      <c r="H26" s="17">
        <f t="shared" si="56"/>
        <v>75368.352000000014</v>
      </c>
      <c r="I26" s="17">
        <f t="shared" si="56"/>
        <v>56688.864000000001</v>
      </c>
      <c r="J26" s="17">
        <f t="shared" si="56"/>
        <v>57482.351999999999</v>
      </c>
      <c r="K26" s="17">
        <f t="shared" si="56"/>
        <v>120454.08000000002</v>
      </c>
      <c r="L26" s="17">
        <f t="shared" si="56"/>
        <v>62737.58400000001</v>
      </c>
      <c r="M26" s="17">
        <f t="shared" si="56"/>
        <v>62659.536000000007</v>
      </c>
      <c r="N26" s="17">
        <f t="shared" si="56"/>
        <v>63140.832000000002</v>
      </c>
      <c r="O26" s="17">
        <f t="shared" si="56"/>
        <v>92343.791999999987</v>
      </c>
      <c r="P26" s="17">
        <f t="shared" si="56"/>
        <v>76291.92</v>
      </c>
      <c r="Q26" s="17">
        <f t="shared" si="56"/>
        <v>77488.656000000017</v>
      </c>
      <c r="R26" s="17">
        <f t="shared" si="56"/>
        <v>84330.863999999987</v>
      </c>
      <c r="S26" s="17">
        <f t="shared" si="56"/>
        <v>77826.863999999987</v>
      </c>
      <c r="T26" s="17">
        <f t="shared" si="56"/>
        <v>92786.063999999998</v>
      </c>
      <c r="U26" s="17">
        <f t="shared" si="56"/>
        <v>53579.952000000005</v>
      </c>
      <c r="V26" s="17">
        <f t="shared" si="56"/>
        <v>70139.136000000028</v>
      </c>
      <c r="W26" s="17">
        <f t="shared" si="56"/>
        <v>57781.536000000007</v>
      </c>
      <c r="X26" s="17">
        <f t="shared" si="56"/>
        <v>63518.064000000013</v>
      </c>
      <c r="Y26" s="17">
        <f t="shared" si="56"/>
        <v>62100.192000000003</v>
      </c>
      <c r="Z26" s="17">
        <f t="shared" si="56"/>
        <v>67823.712000000014</v>
      </c>
      <c r="AA26" s="26" t="s">
        <v>3</v>
      </c>
      <c r="AB26" s="27"/>
      <c r="AC26" s="34">
        <f>SUM(AC27:AC31)</f>
        <v>6.69</v>
      </c>
      <c r="AD26" s="17">
        <f>SUM(AD27:AD31)</f>
        <v>32208.336000000003</v>
      </c>
      <c r="AE26" s="17">
        <f t="shared" ref="AE26:AH26" si="57">SUM(AE27:AE31)</f>
        <v>101016.32400000001</v>
      </c>
      <c r="AF26" s="17">
        <f t="shared" si="57"/>
        <v>43889.076000000008</v>
      </c>
      <c r="AG26" s="17">
        <f t="shared" si="57"/>
        <v>70814.987999999998</v>
      </c>
      <c r="AH26" s="17">
        <f t="shared" si="57"/>
        <v>41641.236000000012</v>
      </c>
      <c r="AI26" s="26" t="s">
        <v>3</v>
      </c>
      <c r="AJ26" s="27"/>
      <c r="AK26" s="34">
        <f>SUM(AK27:AK31)</f>
        <v>7.53</v>
      </c>
      <c r="AL26" s="17">
        <f>SUM(AL27:AL31)</f>
        <v>23674.32</v>
      </c>
      <c r="AM26" s="17">
        <f t="shared" ref="AM26:AS26" si="58">SUM(AM27:AM31)</f>
        <v>19481.616000000002</v>
      </c>
      <c r="AN26" s="17">
        <f t="shared" si="58"/>
        <v>30216.383999999995</v>
      </c>
      <c r="AO26" s="17">
        <f t="shared" si="58"/>
        <v>57089.448000000004</v>
      </c>
      <c r="AP26" s="17">
        <f t="shared" si="58"/>
        <v>21460.5</v>
      </c>
      <c r="AQ26" s="17">
        <f t="shared" si="58"/>
        <v>43896.888000000006</v>
      </c>
      <c r="AR26" s="17">
        <f t="shared" si="58"/>
        <v>43878.816000000006</v>
      </c>
      <c r="AS26" s="17">
        <f t="shared" si="58"/>
        <v>31571.784</v>
      </c>
      <c r="AT26" s="26" t="s">
        <v>3</v>
      </c>
      <c r="AU26" s="27"/>
      <c r="AV26" s="34">
        <f>SUM(AV27:AV31)</f>
        <v>4.66</v>
      </c>
      <c r="AW26" s="17">
        <f>SUM(AW27:AW31)</f>
        <v>29637.600000000002</v>
      </c>
      <c r="AX26" s="17">
        <f t="shared" ref="AX26:AY26" si="59">SUM(AX27:AX31)</f>
        <v>13281</v>
      </c>
      <c r="AY26" s="17">
        <f t="shared" si="59"/>
        <v>27316.92</v>
      </c>
      <c r="AZ26" s="63" t="s">
        <v>150</v>
      </c>
      <c r="BA26" s="58" t="s">
        <v>151</v>
      </c>
      <c r="BB26" s="62">
        <v>0.03</v>
      </c>
      <c r="BC26" s="55">
        <f>BB26*12*BC37</f>
        <v>745.41599999999994</v>
      </c>
    </row>
    <row r="27" spans="1:62" s="12" customFormat="1" ht="101.25" customHeight="1" x14ac:dyDescent="0.2">
      <c r="A27" s="29" t="s">
        <v>43</v>
      </c>
      <c r="B27" s="33" t="s">
        <v>21</v>
      </c>
      <c r="C27" s="27">
        <v>6.45</v>
      </c>
      <c r="D27" s="11">
        <f>$C$27*12*D37</f>
        <v>45766.62</v>
      </c>
      <c r="E27" s="11">
        <f t="shared" ref="E27:Z27" si="60">$C$27*12*E37</f>
        <v>39303.72</v>
      </c>
      <c r="F27" s="11">
        <f t="shared" si="60"/>
        <v>42546.780000000006</v>
      </c>
      <c r="G27" s="11">
        <f t="shared" si="60"/>
        <v>28854.720000000005</v>
      </c>
      <c r="H27" s="11">
        <f t="shared" si="60"/>
        <v>44845.560000000005</v>
      </c>
      <c r="I27" s="11">
        <f t="shared" si="60"/>
        <v>33730.920000000006</v>
      </c>
      <c r="J27" s="11">
        <f t="shared" si="60"/>
        <v>34203.06</v>
      </c>
      <c r="K27" s="11">
        <f t="shared" si="60"/>
        <v>71672.400000000009</v>
      </c>
      <c r="L27" s="11">
        <f t="shared" si="60"/>
        <v>37330.020000000004</v>
      </c>
      <c r="M27" s="11">
        <f t="shared" si="60"/>
        <v>37283.58</v>
      </c>
      <c r="N27" s="11">
        <f t="shared" si="60"/>
        <v>37569.96</v>
      </c>
      <c r="O27" s="11">
        <f t="shared" si="60"/>
        <v>54946.26</v>
      </c>
      <c r="P27" s="11">
        <f t="shared" si="60"/>
        <v>45395.100000000006</v>
      </c>
      <c r="Q27" s="11">
        <f t="shared" si="60"/>
        <v>46107.180000000008</v>
      </c>
      <c r="R27" s="11">
        <f t="shared" si="60"/>
        <v>50178.42</v>
      </c>
      <c r="S27" s="11">
        <f t="shared" si="60"/>
        <v>46308.42</v>
      </c>
      <c r="T27" s="11">
        <f t="shared" si="60"/>
        <v>55209.42</v>
      </c>
      <c r="U27" s="11">
        <f t="shared" si="60"/>
        <v>31881.06</v>
      </c>
      <c r="V27" s="11">
        <f t="shared" si="60"/>
        <v>41734.080000000009</v>
      </c>
      <c r="W27" s="11">
        <f t="shared" si="60"/>
        <v>34381.08</v>
      </c>
      <c r="X27" s="11">
        <f t="shared" si="60"/>
        <v>37794.420000000006</v>
      </c>
      <c r="Y27" s="11">
        <f t="shared" si="60"/>
        <v>36950.76</v>
      </c>
      <c r="Z27" s="11">
        <f t="shared" si="60"/>
        <v>40356.36</v>
      </c>
      <c r="AA27" s="29" t="s">
        <v>43</v>
      </c>
      <c r="AB27" s="33" t="s">
        <v>21</v>
      </c>
      <c r="AC27" s="27">
        <v>4.6500000000000004</v>
      </c>
      <c r="AD27" s="11">
        <f>$AC$27*12*AD37</f>
        <v>22386.960000000003</v>
      </c>
      <c r="AE27" s="11">
        <f t="shared" ref="AE27:AH27" si="61">$AC$27*12*AE37</f>
        <v>70213.14</v>
      </c>
      <c r="AF27" s="11">
        <f t="shared" si="61"/>
        <v>30505.860000000004</v>
      </c>
      <c r="AG27" s="11">
        <f t="shared" si="61"/>
        <v>49221.180000000008</v>
      </c>
      <c r="AH27" s="11">
        <f t="shared" si="61"/>
        <v>28943.460000000006</v>
      </c>
      <c r="AI27" s="29" t="s">
        <v>60</v>
      </c>
      <c r="AJ27" s="33" t="s">
        <v>61</v>
      </c>
      <c r="AK27" s="27">
        <v>3.15</v>
      </c>
      <c r="AL27" s="11">
        <f>$AK$27*12*AL37</f>
        <v>9903.5999999999985</v>
      </c>
      <c r="AM27" s="11">
        <f t="shared" ref="AM27:AS27" si="62">$AK$27*12*AM37</f>
        <v>8149.6799999999994</v>
      </c>
      <c r="AN27" s="11">
        <f t="shared" si="62"/>
        <v>12640.319999999998</v>
      </c>
      <c r="AO27" s="11">
        <f t="shared" si="62"/>
        <v>23882.039999999997</v>
      </c>
      <c r="AP27" s="11">
        <f t="shared" si="62"/>
        <v>8977.5</v>
      </c>
      <c r="AQ27" s="11">
        <f t="shared" si="62"/>
        <v>18363.239999999998</v>
      </c>
      <c r="AR27" s="11">
        <f t="shared" si="62"/>
        <v>18355.68</v>
      </c>
      <c r="AS27" s="11">
        <f t="shared" si="62"/>
        <v>13207.319999999998</v>
      </c>
      <c r="AT27" s="29" t="s">
        <v>60</v>
      </c>
      <c r="AU27" s="33" t="s">
        <v>61</v>
      </c>
      <c r="AV27" s="27">
        <v>2.63</v>
      </c>
      <c r="AW27" s="11">
        <f>$AV$27*12*AW37</f>
        <v>16726.8</v>
      </c>
      <c r="AX27" s="11">
        <f t="shared" ref="AX27:AY27" si="63">$AV$27*12*AX37</f>
        <v>7495.5</v>
      </c>
      <c r="AY27" s="11">
        <f t="shared" si="63"/>
        <v>15417.06</v>
      </c>
      <c r="AZ27" s="52" t="s">
        <v>152</v>
      </c>
      <c r="BA27" s="53" t="s">
        <v>4</v>
      </c>
      <c r="BB27" s="62">
        <f>1.22+0.29+0.11+0.32+0.07+1.16+0.2</f>
        <v>3.37</v>
      </c>
      <c r="BC27" s="62">
        <f>BB27*BC37*12</f>
        <v>83735.063999999998</v>
      </c>
    </row>
    <row r="28" spans="1:62" s="12" customFormat="1" ht="51" customHeight="1" x14ac:dyDescent="0.2">
      <c r="A28" s="31" t="s">
        <v>44</v>
      </c>
      <c r="B28" s="33" t="s">
        <v>2</v>
      </c>
      <c r="C28" s="27">
        <v>1.37</v>
      </c>
      <c r="D28" s="11">
        <f>$C$28*12*D37</f>
        <v>9720.9719999999998</v>
      </c>
      <c r="E28" s="11">
        <f t="shared" ref="E28:Z28" si="64">$C$28*12*E37</f>
        <v>8348.232</v>
      </c>
      <c r="F28" s="11">
        <f t="shared" si="64"/>
        <v>9037.0680000000011</v>
      </c>
      <c r="G28" s="11">
        <f t="shared" si="64"/>
        <v>6128.8320000000003</v>
      </c>
      <c r="H28" s="11">
        <f t="shared" si="64"/>
        <v>9525.3360000000011</v>
      </c>
      <c r="I28" s="11">
        <f t="shared" si="64"/>
        <v>7164.5520000000006</v>
      </c>
      <c r="J28" s="11">
        <f t="shared" si="64"/>
        <v>7264.8360000000002</v>
      </c>
      <c r="K28" s="11">
        <f t="shared" si="64"/>
        <v>15223.44</v>
      </c>
      <c r="L28" s="11">
        <f t="shared" si="64"/>
        <v>7929.0120000000006</v>
      </c>
      <c r="M28" s="11">
        <f t="shared" si="64"/>
        <v>7919.1480000000001</v>
      </c>
      <c r="N28" s="11">
        <f t="shared" si="64"/>
        <v>7979.9760000000006</v>
      </c>
      <c r="O28" s="11">
        <f t="shared" si="64"/>
        <v>11670.756000000001</v>
      </c>
      <c r="P28" s="11">
        <f t="shared" si="64"/>
        <v>9642.0600000000013</v>
      </c>
      <c r="Q28" s="11">
        <f t="shared" si="64"/>
        <v>9793.3080000000009</v>
      </c>
      <c r="R28" s="11">
        <f t="shared" si="64"/>
        <v>10658.052</v>
      </c>
      <c r="S28" s="11">
        <f t="shared" si="64"/>
        <v>9836.0519999999997</v>
      </c>
      <c r="T28" s="11">
        <f t="shared" si="64"/>
        <v>11726.652</v>
      </c>
      <c r="U28" s="11">
        <f t="shared" si="64"/>
        <v>6771.6360000000004</v>
      </c>
      <c r="V28" s="11">
        <f t="shared" si="64"/>
        <v>8864.4480000000021</v>
      </c>
      <c r="W28" s="11">
        <f t="shared" si="64"/>
        <v>7302.6480000000001</v>
      </c>
      <c r="X28" s="11">
        <f t="shared" si="64"/>
        <v>8027.652000000001</v>
      </c>
      <c r="Y28" s="11">
        <f t="shared" si="64"/>
        <v>7848.4560000000001</v>
      </c>
      <c r="Z28" s="11">
        <f t="shared" si="64"/>
        <v>8571.8160000000007</v>
      </c>
      <c r="AA28" s="31" t="s">
        <v>44</v>
      </c>
      <c r="AB28" s="33" t="s">
        <v>2</v>
      </c>
      <c r="AC28" s="27">
        <v>1.37</v>
      </c>
      <c r="AD28" s="11">
        <f>$AC$28*12*AD37</f>
        <v>6595.7280000000001</v>
      </c>
      <c r="AE28" s="11">
        <f t="shared" ref="AE28:AH28" si="65">$AC$28*12*AE37</f>
        <v>20686.452000000001</v>
      </c>
      <c r="AF28" s="11">
        <f t="shared" si="65"/>
        <v>8987.7480000000014</v>
      </c>
      <c r="AG28" s="11">
        <f t="shared" si="65"/>
        <v>14501.724000000002</v>
      </c>
      <c r="AH28" s="11">
        <f t="shared" si="65"/>
        <v>8527.4280000000017</v>
      </c>
      <c r="AI28" s="31" t="s">
        <v>44</v>
      </c>
      <c r="AJ28" s="33" t="s">
        <v>62</v>
      </c>
      <c r="AK28" s="27">
        <v>1.34</v>
      </c>
      <c r="AL28" s="11">
        <f>$AK$28*12*AL37</f>
        <v>4212.96</v>
      </c>
      <c r="AM28" s="11">
        <f t="shared" ref="AM28:AS28" si="66">$AK$28*12*AM37</f>
        <v>3466.8480000000004</v>
      </c>
      <c r="AN28" s="11">
        <f t="shared" si="66"/>
        <v>5377.152</v>
      </c>
      <c r="AO28" s="11">
        <f t="shared" si="66"/>
        <v>10159.344000000001</v>
      </c>
      <c r="AP28" s="11">
        <f t="shared" si="66"/>
        <v>3819.0000000000005</v>
      </c>
      <c r="AQ28" s="11">
        <f t="shared" si="66"/>
        <v>7811.6640000000007</v>
      </c>
      <c r="AR28" s="11">
        <f t="shared" si="66"/>
        <v>7808.4480000000012</v>
      </c>
      <c r="AS28" s="11">
        <f t="shared" si="66"/>
        <v>5618.3519999999999</v>
      </c>
      <c r="AT28" s="31" t="s">
        <v>44</v>
      </c>
      <c r="AU28" s="33" t="s">
        <v>62</v>
      </c>
      <c r="AV28" s="27">
        <v>1.34</v>
      </c>
      <c r="AW28" s="11">
        <f>$AV$28*12*AW37</f>
        <v>8522.4000000000015</v>
      </c>
      <c r="AX28" s="11">
        <f t="shared" ref="AX28:AY28" si="67">$AV$28*12*AX37</f>
        <v>3819.0000000000005</v>
      </c>
      <c r="AY28" s="11">
        <f t="shared" si="67"/>
        <v>7855.0800000000008</v>
      </c>
      <c r="AZ28" s="48" t="s">
        <v>3</v>
      </c>
      <c r="BA28" s="56"/>
      <c r="BB28" s="50">
        <f>SUM(BB29:BB30)</f>
        <v>3.23</v>
      </c>
      <c r="BC28" s="60">
        <f>BC29+BC30</f>
        <v>80256.456000000006</v>
      </c>
    </row>
    <row r="29" spans="1:62" s="12" customFormat="1" ht="24.75" customHeight="1" x14ac:dyDescent="0.2">
      <c r="A29" s="31" t="s">
        <v>45</v>
      </c>
      <c r="B29" s="33" t="s">
        <v>22</v>
      </c>
      <c r="C29" s="27">
        <v>2.35</v>
      </c>
      <c r="D29" s="25">
        <f>$C$29*12*D37</f>
        <v>16674.66</v>
      </c>
      <c r="E29" s="25">
        <f t="shared" ref="E29:Z29" si="68">$C$29*12*E37</f>
        <v>14319.960000000001</v>
      </c>
      <c r="F29" s="25">
        <f t="shared" si="68"/>
        <v>15501.540000000003</v>
      </c>
      <c r="G29" s="25">
        <f t="shared" si="68"/>
        <v>10512.960000000001</v>
      </c>
      <c r="H29" s="25">
        <f t="shared" si="68"/>
        <v>16339.080000000002</v>
      </c>
      <c r="I29" s="25">
        <f t="shared" si="68"/>
        <v>12289.560000000001</v>
      </c>
      <c r="J29" s="25">
        <f t="shared" si="68"/>
        <v>12461.58</v>
      </c>
      <c r="K29" s="25">
        <f t="shared" si="68"/>
        <v>26113.200000000004</v>
      </c>
      <c r="L29" s="25">
        <f t="shared" si="68"/>
        <v>13600.860000000002</v>
      </c>
      <c r="M29" s="25">
        <f t="shared" si="68"/>
        <v>13583.94</v>
      </c>
      <c r="N29" s="25">
        <f t="shared" si="68"/>
        <v>13688.28</v>
      </c>
      <c r="O29" s="25">
        <f t="shared" si="68"/>
        <v>20019.18</v>
      </c>
      <c r="P29" s="25">
        <f t="shared" si="68"/>
        <v>16539.300000000003</v>
      </c>
      <c r="Q29" s="25">
        <f t="shared" si="68"/>
        <v>16798.740000000002</v>
      </c>
      <c r="R29" s="25">
        <f t="shared" si="68"/>
        <v>18282.060000000001</v>
      </c>
      <c r="S29" s="25">
        <f t="shared" si="68"/>
        <v>16872.060000000001</v>
      </c>
      <c r="T29" s="25">
        <f t="shared" si="68"/>
        <v>20115.060000000001</v>
      </c>
      <c r="U29" s="25">
        <f t="shared" si="68"/>
        <v>11615.58</v>
      </c>
      <c r="V29" s="25">
        <f t="shared" si="68"/>
        <v>15205.440000000002</v>
      </c>
      <c r="W29" s="25">
        <f t="shared" si="68"/>
        <v>12526.44</v>
      </c>
      <c r="X29" s="25">
        <f t="shared" si="68"/>
        <v>13770.060000000001</v>
      </c>
      <c r="Y29" s="25">
        <f t="shared" si="68"/>
        <v>13462.68</v>
      </c>
      <c r="Z29" s="25">
        <f t="shared" si="68"/>
        <v>14703.480000000001</v>
      </c>
      <c r="AA29" s="31" t="s">
        <v>45</v>
      </c>
      <c r="AB29" s="33" t="s">
        <v>22</v>
      </c>
      <c r="AC29" s="27">
        <v>0</v>
      </c>
      <c r="AD29" s="25">
        <f>$AC$29*12*AD37</f>
        <v>0</v>
      </c>
      <c r="AE29" s="25">
        <f t="shared" ref="AE29:AH29" si="69">$AC$29*12*AE37</f>
        <v>0</v>
      </c>
      <c r="AF29" s="25">
        <f t="shared" si="69"/>
        <v>0</v>
      </c>
      <c r="AG29" s="25">
        <f t="shared" si="69"/>
        <v>0</v>
      </c>
      <c r="AH29" s="25">
        <f t="shared" si="69"/>
        <v>0</v>
      </c>
      <c r="AI29" s="31" t="s">
        <v>45</v>
      </c>
      <c r="AJ29" s="33" t="s">
        <v>22</v>
      </c>
      <c r="AK29" s="27">
        <v>2.35</v>
      </c>
      <c r="AL29" s="25">
        <f>$AK$29*12*AL37</f>
        <v>7388.4000000000005</v>
      </c>
      <c r="AM29" s="25">
        <f t="shared" ref="AM29:AS29" si="70">$AK$29*12*AM37</f>
        <v>6079.92</v>
      </c>
      <c r="AN29" s="25">
        <f t="shared" si="70"/>
        <v>9430.08</v>
      </c>
      <c r="AO29" s="25">
        <f t="shared" si="70"/>
        <v>17816.760000000002</v>
      </c>
      <c r="AP29" s="25">
        <f t="shared" si="70"/>
        <v>6697.5000000000009</v>
      </c>
      <c r="AQ29" s="25">
        <f t="shared" si="70"/>
        <v>13699.560000000001</v>
      </c>
      <c r="AR29" s="25">
        <f t="shared" si="70"/>
        <v>13693.920000000002</v>
      </c>
      <c r="AS29" s="25">
        <f t="shared" si="70"/>
        <v>9853.08</v>
      </c>
      <c r="AT29" s="31" t="s">
        <v>45</v>
      </c>
      <c r="AU29" s="33" t="s">
        <v>22</v>
      </c>
      <c r="AV29" s="27">
        <v>0</v>
      </c>
      <c r="AW29" s="25">
        <f>$AV$29*12*AW37</f>
        <v>0</v>
      </c>
      <c r="AX29" s="25">
        <f t="shared" ref="AX29:AY29" si="71">$AV$29*12*AX37</f>
        <v>0</v>
      </c>
      <c r="AY29" s="25">
        <f t="shared" si="71"/>
        <v>0</v>
      </c>
      <c r="AZ29" s="52" t="s">
        <v>153</v>
      </c>
      <c r="BA29" s="58" t="s">
        <v>154</v>
      </c>
      <c r="BB29" s="62">
        <f>0.33+0.36+0.28+0.43+0.07</f>
        <v>1.47</v>
      </c>
      <c r="BC29" s="55">
        <f>BB29*12*BC37</f>
        <v>36525.383999999998</v>
      </c>
    </row>
    <row r="30" spans="1:62" s="12" customFormat="1" ht="39.75" customHeight="1" x14ac:dyDescent="0.2">
      <c r="A30" s="31" t="s">
        <v>46</v>
      </c>
      <c r="B30" s="27" t="s">
        <v>1</v>
      </c>
      <c r="C30" s="27">
        <v>0.34</v>
      </c>
      <c r="D30" s="11">
        <f>$C$30*12*D37</f>
        <v>2412.5039999999999</v>
      </c>
      <c r="E30" s="11">
        <f t="shared" ref="E30:Z30" si="72">$C$30*12*E37</f>
        <v>2071.8240000000001</v>
      </c>
      <c r="F30" s="11">
        <f t="shared" si="72"/>
        <v>2242.7760000000003</v>
      </c>
      <c r="G30" s="11">
        <f t="shared" si="72"/>
        <v>1521.0240000000001</v>
      </c>
      <c r="H30" s="11">
        <f t="shared" si="72"/>
        <v>2363.9519999999998</v>
      </c>
      <c r="I30" s="11">
        <f t="shared" si="72"/>
        <v>1778.0640000000001</v>
      </c>
      <c r="J30" s="11">
        <f t="shared" si="72"/>
        <v>1802.952</v>
      </c>
      <c r="K30" s="11">
        <f t="shared" si="72"/>
        <v>3778.08</v>
      </c>
      <c r="L30" s="11">
        <f t="shared" si="72"/>
        <v>1967.7840000000001</v>
      </c>
      <c r="M30" s="11">
        <f t="shared" si="72"/>
        <v>1965.336</v>
      </c>
      <c r="N30" s="11">
        <f t="shared" si="72"/>
        <v>1980.432</v>
      </c>
      <c r="O30" s="11">
        <f t="shared" si="72"/>
        <v>2896.3919999999998</v>
      </c>
      <c r="P30" s="11">
        <f t="shared" si="72"/>
        <v>2392.92</v>
      </c>
      <c r="Q30" s="11">
        <f t="shared" si="72"/>
        <v>2430.4560000000001</v>
      </c>
      <c r="R30" s="11">
        <f t="shared" si="72"/>
        <v>2645.0639999999999</v>
      </c>
      <c r="S30" s="11">
        <f t="shared" si="72"/>
        <v>2441.0639999999999</v>
      </c>
      <c r="T30" s="11">
        <f t="shared" si="72"/>
        <v>2910.2639999999997</v>
      </c>
      <c r="U30" s="11">
        <f t="shared" si="72"/>
        <v>1680.5519999999999</v>
      </c>
      <c r="V30" s="11">
        <f t="shared" si="72"/>
        <v>2199.9360000000001</v>
      </c>
      <c r="W30" s="11">
        <f t="shared" si="72"/>
        <v>1812.336</v>
      </c>
      <c r="X30" s="11">
        <f t="shared" si="72"/>
        <v>1992.2640000000001</v>
      </c>
      <c r="Y30" s="11">
        <f t="shared" si="72"/>
        <v>1947.7919999999999</v>
      </c>
      <c r="Z30" s="11">
        <f t="shared" si="72"/>
        <v>2127.3119999999999</v>
      </c>
      <c r="AA30" s="31" t="s">
        <v>46</v>
      </c>
      <c r="AB30" s="27" t="s">
        <v>1</v>
      </c>
      <c r="AC30" s="27">
        <v>0.34</v>
      </c>
      <c r="AD30" s="11">
        <f>$AC$30*12*AD37</f>
        <v>1636.896</v>
      </c>
      <c r="AE30" s="11">
        <f t="shared" ref="AE30:AH30" si="73">$AC$30*12*AE37</f>
        <v>5133.8639999999996</v>
      </c>
      <c r="AF30" s="11">
        <f t="shared" si="73"/>
        <v>2230.5360000000001</v>
      </c>
      <c r="AG30" s="11">
        <f t="shared" si="73"/>
        <v>3598.9680000000003</v>
      </c>
      <c r="AH30" s="11">
        <f t="shared" si="73"/>
        <v>2116.2960000000003</v>
      </c>
      <c r="AI30" s="31" t="s">
        <v>46</v>
      </c>
      <c r="AJ30" s="27" t="s">
        <v>1</v>
      </c>
      <c r="AK30" s="27">
        <v>0.36</v>
      </c>
      <c r="AL30" s="11">
        <f>$AK$30*12*AL37</f>
        <v>1131.8400000000001</v>
      </c>
      <c r="AM30" s="11">
        <f t="shared" ref="AM30:AS30" si="74">$AK$30*12*AM37</f>
        <v>931.39200000000005</v>
      </c>
      <c r="AN30" s="11">
        <f t="shared" si="74"/>
        <v>1444.6079999999999</v>
      </c>
      <c r="AO30" s="11">
        <f t="shared" si="74"/>
        <v>2729.3760000000002</v>
      </c>
      <c r="AP30" s="11">
        <f t="shared" si="74"/>
        <v>1026</v>
      </c>
      <c r="AQ30" s="11">
        <f t="shared" si="74"/>
        <v>2098.6560000000004</v>
      </c>
      <c r="AR30" s="11">
        <f t="shared" si="74"/>
        <v>2097.7920000000004</v>
      </c>
      <c r="AS30" s="11">
        <f t="shared" si="74"/>
        <v>1509.4079999999999</v>
      </c>
      <c r="AT30" s="31" t="s">
        <v>46</v>
      </c>
      <c r="AU30" s="27" t="s">
        <v>1</v>
      </c>
      <c r="AV30" s="27">
        <v>0.36</v>
      </c>
      <c r="AW30" s="11">
        <f>$AV$30*12*AW37</f>
        <v>2289.6000000000004</v>
      </c>
      <c r="AX30" s="11">
        <f t="shared" ref="AX30:AY30" si="75">$AV$30*12*AX37</f>
        <v>1026</v>
      </c>
      <c r="AY30" s="11">
        <f t="shared" si="75"/>
        <v>2110.3200000000002</v>
      </c>
      <c r="AZ30" s="52" t="s">
        <v>155</v>
      </c>
      <c r="BA30" s="64" t="s">
        <v>156</v>
      </c>
      <c r="BB30" s="62">
        <v>1.76</v>
      </c>
      <c r="BC30" s="55">
        <f>BB30*12*BC37</f>
        <v>43731.072</v>
      </c>
    </row>
    <row r="31" spans="1:62" s="12" customFormat="1" ht="26.25" customHeight="1" x14ac:dyDescent="0.2">
      <c r="A31" s="31" t="s">
        <v>47</v>
      </c>
      <c r="B31" s="27" t="s">
        <v>48</v>
      </c>
      <c r="C31" s="27">
        <v>0.33</v>
      </c>
      <c r="D31" s="11">
        <f>$C$31*12*D37</f>
        <v>2341.5479999999998</v>
      </c>
      <c r="E31" s="11">
        <f t="shared" ref="E31:Z31" si="76">$C$31*12*E37</f>
        <v>2010.8879999999999</v>
      </c>
      <c r="F31" s="11">
        <f t="shared" si="76"/>
        <v>2176.8120000000004</v>
      </c>
      <c r="G31" s="11">
        <f t="shared" si="76"/>
        <v>1476.288</v>
      </c>
      <c r="H31" s="11">
        <f t="shared" si="76"/>
        <v>2294.424</v>
      </c>
      <c r="I31" s="11">
        <f t="shared" si="76"/>
        <v>1725.768</v>
      </c>
      <c r="J31" s="11">
        <f t="shared" si="76"/>
        <v>1749.924</v>
      </c>
      <c r="K31" s="11">
        <f t="shared" si="76"/>
        <v>3666.96</v>
      </c>
      <c r="L31" s="11">
        <f t="shared" si="76"/>
        <v>1909.9080000000001</v>
      </c>
      <c r="M31" s="11">
        <f t="shared" si="76"/>
        <v>1907.5319999999999</v>
      </c>
      <c r="N31" s="11">
        <f t="shared" si="76"/>
        <v>1922.184</v>
      </c>
      <c r="O31" s="11">
        <f t="shared" si="76"/>
        <v>2811.2039999999997</v>
      </c>
      <c r="P31" s="11">
        <f t="shared" si="76"/>
        <v>2322.54</v>
      </c>
      <c r="Q31" s="11">
        <f t="shared" si="76"/>
        <v>2358.9720000000002</v>
      </c>
      <c r="R31" s="11">
        <f t="shared" si="76"/>
        <v>2567.2679999999996</v>
      </c>
      <c r="S31" s="11">
        <f t="shared" si="76"/>
        <v>2369.2679999999996</v>
      </c>
      <c r="T31" s="11">
        <f t="shared" si="76"/>
        <v>2824.6679999999997</v>
      </c>
      <c r="U31" s="11">
        <f t="shared" si="76"/>
        <v>1631.1239999999998</v>
      </c>
      <c r="V31" s="11">
        <f t="shared" si="76"/>
        <v>2135.232</v>
      </c>
      <c r="W31" s="11">
        <f t="shared" si="76"/>
        <v>1759.0319999999999</v>
      </c>
      <c r="X31" s="11">
        <f t="shared" si="76"/>
        <v>1933.6680000000001</v>
      </c>
      <c r="Y31" s="11">
        <f t="shared" si="76"/>
        <v>1890.5039999999999</v>
      </c>
      <c r="Z31" s="11">
        <f t="shared" si="76"/>
        <v>2064.7439999999997</v>
      </c>
      <c r="AA31" s="31" t="s">
        <v>47</v>
      </c>
      <c r="AB31" s="27" t="s">
        <v>48</v>
      </c>
      <c r="AC31" s="27">
        <v>0.33</v>
      </c>
      <c r="AD31" s="11">
        <f>$AC$31*12*AD37</f>
        <v>1588.752</v>
      </c>
      <c r="AE31" s="11">
        <f t="shared" ref="AE31:AH31" si="77">$AC$31*12*AE37</f>
        <v>4982.8679999999995</v>
      </c>
      <c r="AF31" s="11">
        <f t="shared" si="77"/>
        <v>2164.9320000000002</v>
      </c>
      <c r="AG31" s="11">
        <f t="shared" si="77"/>
        <v>3493.116</v>
      </c>
      <c r="AH31" s="11">
        <f t="shared" si="77"/>
        <v>2054.0520000000001</v>
      </c>
      <c r="AI31" s="31" t="s">
        <v>47</v>
      </c>
      <c r="AJ31" s="27" t="s">
        <v>48</v>
      </c>
      <c r="AK31" s="27">
        <v>0.33</v>
      </c>
      <c r="AL31" s="11">
        <f>$AK$31*12*AL37</f>
        <v>1037.52</v>
      </c>
      <c r="AM31" s="11">
        <f t="shared" ref="AM31:AS31" si="78">$AK$31*12*AM37</f>
        <v>853.77599999999995</v>
      </c>
      <c r="AN31" s="11">
        <f t="shared" si="78"/>
        <v>1324.2239999999999</v>
      </c>
      <c r="AO31" s="11">
        <f t="shared" si="78"/>
        <v>2501.9279999999999</v>
      </c>
      <c r="AP31" s="11">
        <f t="shared" si="78"/>
        <v>940.5</v>
      </c>
      <c r="AQ31" s="11">
        <f t="shared" si="78"/>
        <v>1923.768</v>
      </c>
      <c r="AR31" s="11">
        <f t="shared" si="78"/>
        <v>1922.9760000000001</v>
      </c>
      <c r="AS31" s="11">
        <f t="shared" si="78"/>
        <v>1383.6239999999998</v>
      </c>
      <c r="AT31" s="31" t="s">
        <v>47</v>
      </c>
      <c r="AU31" s="27" t="s">
        <v>48</v>
      </c>
      <c r="AV31" s="27">
        <v>0.33</v>
      </c>
      <c r="AW31" s="11">
        <f>$AV$31*12*AW37</f>
        <v>2098.8000000000002</v>
      </c>
      <c r="AX31" s="11">
        <f t="shared" ref="AX31:AY31" si="79">$AV$31*12*AX37</f>
        <v>940.5</v>
      </c>
      <c r="AY31" s="11">
        <f t="shared" si="79"/>
        <v>1934.46</v>
      </c>
      <c r="AZ31" s="52" t="s">
        <v>157</v>
      </c>
      <c r="BA31" s="58" t="s">
        <v>2</v>
      </c>
      <c r="BB31" s="65">
        <v>1.55</v>
      </c>
      <c r="BC31" s="60">
        <f>BB31*12*BC37</f>
        <v>38513.160000000003</v>
      </c>
    </row>
    <row r="32" spans="1:62" s="12" customFormat="1" ht="78.75" customHeight="1" x14ac:dyDescent="0.2">
      <c r="A32" s="35" t="s">
        <v>30</v>
      </c>
      <c r="B32" s="27" t="s">
        <v>35</v>
      </c>
      <c r="C32" s="34">
        <f>2.78+0.15</f>
        <v>2.9299999999999997</v>
      </c>
      <c r="D32" s="18">
        <f>$C$32*12*D37</f>
        <v>20790.107999999997</v>
      </c>
      <c r="E32" s="18">
        <f t="shared" ref="E32:Z32" si="80">$C$32*12*E37</f>
        <v>17854.248</v>
      </c>
      <c r="F32" s="18">
        <f t="shared" si="80"/>
        <v>19327.452000000001</v>
      </c>
      <c r="G32" s="18">
        <f t="shared" si="80"/>
        <v>13107.647999999999</v>
      </c>
      <c r="H32" s="18">
        <f t="shared" si="80"/>
        <v>20371.703999999998</v>
      </c>
      <c r="I32" s="18">
        <f t="shared" si="80"/>
        <v>15322.727999999999</v>
      </c>
      <c r="J32" s="18">
        <f t="shared" si="80"/>
        <v>15537.203999999998</v>
      </c>
      <c r="K32" s="18">
        <f t="shared" si="80"/>
        <v>32558.159999999996</v>
      </c>
      <c r="L32" s="18">
        <f t="shared" si="80"/>
        <v>16957.667999999998</v>
      </c>
      <c r="M32" s="18">
        <f t="shared" si="80"/>
        <v>16936.571999999996</v>
      </c>
      <c r="N32" s="18">
        <f t="shared" si="80"/>
        <v>17066.663999999997</v>
      </c>
      <c r="O32" s="18">
        <f t="shared" si="80"/>
        <v>24960.083999999995</v>
      </c>
      <c r="P32" s="18">
        <f t="shared" si="80"/>
        <v>20621.339999999997</v>
      </c>
      <c r="Q32" s="18">
        <f t="shared" si="80"/>
        <v>20944.811999999998</v>
      </c>
      <c r="R32" s="18">
        <f t="shared" si="80"/>
        <v>22794.227999999996</v>
      </c>
      <c r="S32" s="18">
        <f t="shared" si="80"/>
        <v>21036.227999999996</v>
      </c>
      <c r="T32" s="18">
        <f t="shared" si="80"/>
        <v>25079.627999999997</v>
      </c>
      <c r="U32" s="18">
        <f t="shared" si="80"/>
        <v>14482.403999999999</v>
      </c>
      <c r="V32" s="18">
        <f t="shared" si="80"/>
        <v>18958.272000000001</v>
      </c>
      <c r="W32" s="18">
        <f t="shared" si="80"/>
        <v>15618.071999999998</v>
      </c>
      <c r="X32" s="18">
        <f t="shared" si="80"/>
        <v>17168.627999999997</v>
      </c>
      <c r="Y32" s="18">
        <f t="shared" si="80"/>
        <v>16785.383999999998</v>
      </c>
      <c r="Z32" s="18">
        <f t="shared" si="80"/>
        <v>18332.423999999999</v>
      </c>
      <c r="AA32" s="35" t="s">
        <v>30</v>
      </c>
      <c r="AB32" s="27" t="s">
        <v>35</v>
      </c>
      <c r="AC32" s="34">
        <v>2.93</v>
      </c>
      <c r="AD32" s="18">
        <f>$AC$32*12*AD37</f>
        <v>14106.192000000001</v>
      </c>
      <c r="AE32" s="18">
        <f t="shared" ref="AE32:AH32" si="81">$AC$32*12*AE37</f>
        <v>44241.828000000001</v>
      </c>
      <c r="AF32" s="18">
        <f t="shared" si="81"/>
        <v>19221.972000000005</v>
      </c>
      <c r="AG32" s="18">
        <f t="shared" si="81"/>
        <v>31014.636000000002</v>
      </c>
      <c r="AH32" s="18">
        <f t="shared" si="81"/>
        <v>18237.492000000002</v>
      </c>
      <c r="AI32" s="35" t="s">
        <v>30</v>
      </c>
      <c r="AJ32" s="27" t="s">
        <v>35</v>
      </c>
      <c r="AK32" s="34">
        <v>2.85</v>
      </c>
      <c r="AL32" s="18">
        <f>$AK$32*12*AL37</f>
        <v>8960.4000000000015</v>
      </c>
      <c r="AM32" s="18">
        <f t="shared" ref="AM32:AS32" si="82">$AK$32*12*AM37</f>
        <v>7373.52</v>
      </c>
      <c r="AN32" s="18">
        <f t="shared" si="82"/>
        <v>11436.48</v>
      </c>
      <c r="AO32" s="18">
        <f t="shared" si="82"/>
        <v>21607.56</v>
      </c>
      <c r="AP32" s="18">
        <f t="shared" si="82"/>
        <v>8122.5000000000009</v>
      </c>
      <c r="AQ32" s="18">
        <f t="shared" si="82"/>
        <v>16614.36</v>
      </c>
      <c r="AR32" s="18">
        <f t="shared" si="82"/>
        <v>16607.52</v>
      </c>
      <c r="AS32" s="18">
        <f t="shared" si="82"/>
        <v>11949.48</v>
      </c>
      <c r="AT32" s="35" t="s">
        <v>30</v>
      </c>
      <c r="AU32" s="27" t="s">
        <v>35</v>
      </c>
      <c r="AV32" s="34">
        <v>2.85</v>
      </c>
      <c r="AW32" s="18">
        <f>$AV$32*12*AW37</f>
        <v>18126</v>
      </c>
      <c r="AX32" s="18">
        <f t="shared" ref="AX32:AY32" si="83">$AV$32*12*AX37</f>
        <v>8122.5000000000009</v>
      </c>
      <c r="AY32" s="18">
        <f t="shared" si="83"/>
        <v>16706.7</v>
      </c>
      <c r="AZ32" s="52" t="s">
        <v>158</v>
      </c>
      <c r="BA32" s="53" t="s">
        <v>1</v>
      </c>
      <c r="BB32" s="65">
        <v>0.66</v>
      </c>
      <c r="BC32" s="60">
        <f>BB32*12*BC37</f>
        <v>16399.151999999998</v>
      </c>
      <c r="BD32" s="86"/>
      <c r="BE32" s="86"/>
      <c r="BF32" s="86"/>
      <c r="BG32" s="86"/>
      <c r="BH32" s="86"/>
      <c r="BI32" s="86"/>
      <c r="BJ32" s="86"/>
    </row>
    <row r="33" spans="1:62" s="12" customFormat="1" ht="33" customHeight="1" x14ac:dyDescent="0.2">
      <c r="A33" s="35" t="s">
        <v>31</v>
      </c>
      <c r="B33" s="27" t="s">
        <v>35</v>
      </c>
      <c r="C33" s="34">
        <v>0.65</v>
      </c>
      <c r="D33" s="18">
        <f>$C$33*12*D37</f>
        <v>4612.1400000000003</v>
      </c>
      <c r="E33" s="18">
        <f t="shared" ref="E33:Z33" si="84">$C$33*12*E37</f>
        <v>3960.8400000000006</v>
      </c>
      <c r="F33" s="18">
        <f t="shared" si="84"/>
        <v>4287.6600000000008</v>
      </c>
      <c r="G33" s="18">
        <f t="shared" si="84"/>
        <v>2907.84</v>
      </c>
      <c r="H33" s="18">
        <f t="shared" si="84"/>
        <v>4519.3200000000006</v>
      </c>
      <c r="I33" s="18">
        <f t="shared" si="84"/>
        <v>3399.2400000000002</v>
      </c>
      <c r="J33" s="18">
        <f t="shared" si="84"/>
        <v>3446.82</v>
      </c>
      <c r="K33" s="18">
        <f t="shared" si="84"/>
        <v>7222.8000000000011</v>
      </c>
      <c r="L33" s="18">
        <f t="shared" si="84"/>
        <v>3761.9400000000005</v>
      </c>
      <c r="M33" s="18">
        <f t="shared" si="84"/>
        <v>3757.26</v>
      </c>
      <c r="N33" s="18">
        <f t="shared" si="84"/>
        <v>3786.1200000000003</v>
      </c>
      <c r="O33" s="18">
        <f t="shared" si="84"/>
        <v>5537.22</v>
      </c>
      <c r="P33" s="18">
        <f t="shared" si="84"/>
        <v>4574.7000000000007</v>
      </c>
      <c r="Q33" s="18">
        <f t="shared" si="84"/>
        <v>4646.4600000000009</v>
      </c>
      <c r="R33" s="18">
        <f t="shared" si="84"/>
        <v>5056.74</v>
      </c>
      <c r="S33" s="18">
        <f t="shared" si="84"/>
        <v>4666.74</v>
      </c>
      <c r="T33" s="18">
        <f t="shared" si="84"/>
        <v>5563.74</v>
      </c>
      <c r="U33" s="18">
        <f t="shared" si="84"/>
        <v>3212.82</v>
      </c>
      <c r="V33" s="18">
        <f t="shared" si="84"/>
        <v>4205.7600000000011</v>
      </c>
      <c r="W33" s="18">
        <f t="shared" si="84"/>
        <v>3464.76</v>
      </c>
      <c r="X33" s="18">
        <f t="shared" si="84"/>
        <v>3808.7400000000002</v>
      </c>
      <c r="Y33" s="18">
        <f t="shared" si="84"/>
        <v>3723.7200000000003</v>
      </c>
      <c r="Z33" s="18">
        <f t="shared" si="84"/>
        <v>4066.92</v>
      </c>
      <c r="AA33" s="35" t="s">
        <v>31</v>
      </c>
      <c r="AB33" s="27" t="s">
        <v>35</v>
      </c>
      <c r="AC33" s="34">
        <v>0.65</v>
      </c>
      <c r="AD33" s="18">
        <f>$AC$33*12*AD37</f>
        <v>3129.36</v>
      </c>
      <c r="AE33" s="18">
        <f t="shared" ref="AE33:AH33" si="85">$AC$33*12*AE37</f>
        <v>9814.74</v>
      </c>
      <c r="AF33" s="18">
        <f t="shared" si="85"/>
        <v>4264.2600000000011</v>
      </c>
      <c r="AG33" s="18">
        <f t="shared" si="85"/>
        <v>6880.380000000001</v>
      </c>
      <c r="AH33" s="18">
        <f t="shared" si="85"/>
        <v>4045.8600000000006</v>
      </c>
      <c r="AI33" s="35" t="s">
        <v>63</v>
      </c>
      <c r="AJ33" s="27" t="s">
        <v>35</v>
      </c>
      <c r="AK33" s="34">
        <v>0.65</v>
      </c>
      <c r="AL33" s="18">
        <f>$AK$33*12*AL37</f>
        <v>2043.6000000000001</v>
      </c>
      <c r="AM33" s="18">
        <f t="shared" ref="AM33:AS33" si="86">$AK$33*12*AM37</f>
        <v>1681.68</v>
      </c>
      <c r="AN33" s="18">
        <f t="shared" si="86"/>
        <v>2608.3200000000002</v>
      </c>
      <c r="AO33" s="18">
        <f t="shared" si="86"/>
        <v>4928.04</v>
      </c>
      <c r="AP33" s="18">
        <v>0</v>
      </c>
      <c r="AQ33" s="18">
        <f t="shared" si="86"/>
        <v>3789.2400000000002</v>
      </c>
      <c r="AR33" s="18">
        <f t="shared" si="86"/>
        <v>3787.6800000000007</v>
      </c>
      <c r="AS33" s="18">
        <f t="shared" si="86"/>
        <v>2725.32</v>
      </c>
      <c r="AT33" s="35" t="s">
        <v>63</v>
      </c>
      <c r="AU33" s="27" t="s">
        <v>35</v>
      </c>
      <c r="AV33" s="34">
        <v>0.65</v>
      </c>
      <c r="AW33" s="18">
        <f>$AV$33*12*AW37</f>
        <v>4134</v>
      </c>
      <c r="AX33" s="18">
        <v>0</v>
      </c>
      <c r="AY33" s="18">
        <f t="shared" ref="AY33" si="87">$AV$33*12*AY37</f>
        <v>3810.3</v>
      </c>
      <c r="AZ33" s="63" t="s">
        <v>159</v>
      </c>
      <c r="BA33" s="66" t="s">
        <v>160</v>
      </c>
      <c r="BB33" s="65">
        <v>0.62</v>
      </c>
      <c r="BC33" s="60">
        <f>BB33*12*BC37</f>
        <v>15405.263999999997</v>
      </c>
      <c r="BD33" s="86"/>
      <c r="BE33" s="86"/>
      <c r="BF33" s="86"/>
      <c r="BG33" s="86"/>
      <c r="BH33" s="86"/>
      <c r="BI33" s="86"/>
      <c r="BJ33" s="86"/>
    </row>
    <row r="34" spans="1:62" s="19" customFormat="1" ht="21.75" customHeight="1" x14ac:dyDescent="0.2">
      <c r="A34" s="78"/>
      <c r="B34" s="27"/>
      <c r="C34" s="34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8"/>
      <c r="AB34" s="27"/>
      <c r="AC34" s="34"/>
      <c r="AD34" s="79"/>
      <c r="AE34" s="79"/>
      <c r="AF34" s="79"/>
      <c r="AG34" s="79"/>
      <c r="AH34" s="79"/>
      <c r="AI34" s="78"/>
      <c r="AJ34" s="27"/>
      <c r="AK34" s="34"/>
      <c r="AL34" s="79"/>
      <c r="AM34" s="79"/>
      <c r="AN34" s="79"/>
      <c r="AO34" s="79"/>
      <c r="AP34" s="79"/>
      <c r="AQ34" s="79"/>
      <c r="AR34" s="79"/>
      <c r="AS34" s="79"/>
      <c r="AT34" s="78"/>
      <c r="AU34" s="27"/>
      <c r="AV34" s="34"/>
      <c r="AW34" s="79"/>
      <c r="AX34" s="79"/>
      <c r="AY34" s="79"/>
      <c r="AZ34" s="67" t="s">
        <v>63</v>
      </c>
      <c r="BA34" s="66" t="s">
        <v>35</v>
      </c>
      <c r="BB34" s="65">
        <v>0.65</v>
      </c>
      <c r="BC34" s="60">
        <f>BB34*12*BC37</f>
        <v>16150.68</v>
      </c>
      <c r="BD34" s="87"/>
      <c r="BE34" s="87"/>
      <c r="BF34" s="87"/>
      <c r="BG34" s="87"/>
      <c r="BH34" s="87"/>
      <c r="BI34" s="87"/>
      <c r="BJ34" s="87"/>
    </row>
    <row r="35" spans="1:62" s="2" customFormat="1" ht="24.75" customHeight="1" x14ac:dyDescent="0.2">
      <c r="A35" s="78"/>
      <c r="B35" s="27"/>
      <c r="C35" s="34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8"/>
      <c r="AB35" s="27"/>
      <c r="AC35" s="34"/>
      <c r="AD35" s="79"/>
      <c r="AE35" s="79"/>
      <c r="AF35" s="79"/>
      <c r="AG35" s="79"/>
      <c r="AH35" s="79"/>
      <c r="AI35" s="78"/>
      <c r="AJ35" s="27"/>
      <c r="AK35" s="34"/>
      <c r="AL35" s="79"/>
      <c r="AM35" s="79"/>
      <c r="AN35" s="79"/>
      <c r="AO35" s="79"/>
      <c r="AP35" s="79"/>
      <c r="AQ35" s="79"/>
      <c r="AR35" s="79"/>
      <c r="AS35" s="79"/>
      <c r="AT35" s="78"/>
      <c r="AU35" s="27"/>
      <c r="AV35" s="34"/>
      <c r="AW35" s="79"/>
      <c r="AX35" s="79"/>
      <c r="AY35" s="79"/>
      <c r="AZ35" s="68" t="s">
        <v>161</v>
      </c>
      <c r="BA35" s="69" t="s">
        <v>35</v>
      </c>
      <c r="BB35" s="70">
        <v>2.46</v>
      </c>
      <c r="BC35" s="60">
        <f>BB35*12*BC37</f>
        <v>61124.111999999994</v>
      </c>
      <c r="BD35" s="88"/>
      <c r="BE35" s="88"/>
      <c r="BF35" s="88"/>
      <c r="BG35" s="88"/>
      <c r="BH35" s="88"/>
      <c r="BI35" s="88"/>
      <c r="BJ35" s="88"/>
    </row>
    <row r="36" spans="1:62" s="2" customFormat="1" ht="25.5" customHeight="1" x14ac:dyDescent="0.2">
      <c r="A36" s="36" t="s">
        <v>51</v>
      </c>
      <c r="B36" s="37"/>
      <c r="C36" s="38"/>
      <c r="D36" s="4">
        <f t="shared" ref="D36:Z36" si="88">D33+D32+D26+D22+D14+D9</f>
        <v>155819.37599999999</v>
      </c>
      <c r="E36" s="4">
        <f t="shared" si="88"/>
        <v>133815.45600000001</v>
      </c>
      <c r="F36" s="4">
        <f t="shared" si="88"/>
        <v>144856.94400000002</v>
      </c>
      <c r="G36" s="4">
        <f t="shared" si="88"/>
        <v>98240.255999999994</v>
      </c>
      <c r="H36" s="4">
        <f t="shared" si="88"/>
        <v>152683.48800000001</v>
      </c>
      <c r="I36" s="4">
        <f t="shared" si="88"/>
        <v>114842.01599999999</v>
      </c>
      <c r="J36" s="4">
        <f t="shared" si="88"/>
        <v>116449.48799999998</v>
      </c>
      <c r="K36" s="4">
        <f t="shared" si="88"/>
        <v>244019.52000000002</v>
      </c>
      <c r="L36" s="4">
        <f t="shared" si="88"/>
        <v>127095.69600000003</v>
      </c>
      <c r="M36" s="4">
        <f t="shared" si="88"/>
        <v>126937.584</v>
      </c>
      <c r="N36" s="4">
        <f t="shared" si="88"/>
        <v>127912.60800000001</v>
      </c>
      <c r="O36" s="4">
        <f t="shared" si="88"/>
        <v>187072.848</v>
      </c>
      <c r="P36" s="4">
        <f t="shared" si="88"/>
        <v>154554.47999999998</v>
      </c>
      <c r="Q36" s="4">
        <f t="shared" si="88"/>
        <v>156978.864</v>
      </c>
      <c r="R36" s="4">
        <f t="shared" si="88"/>
        <v>170840.016</v>
      </c>
      <c r="S36" s="4">
        <f t="shared" si="88"/>
        <v>157664.016</v>
      </c>
      <c r="T36" s="4">
        <f t="shared" si="88"/>
        <v>187968.81599999999</v>
      </c>
      <c r="U36" s="4">
        <f t="shared" si="88"/>
        <v>108543.88800000001</v>
      </c>
      <c r="V36" s="4">
        <f t="shared" si="88"/>
        <v>142089.98400000003</v>
      </c>
      <c r="W36" s="4">
        <f t="shared" si="88"/>
        <v>117055.58399999999</v>
      </c>
      <c r="X36" s="4">
        <f t="shared" si="88"/>
        <v>128676.81600000002</v>
      </c>
      <c r="Y36" s="4">
        <f t="shared" si="88"/>
        <v>125804.448</v>
      </c>
      <c r="Z36" s="4">
        <f t="shared" si="88"/>
        <v>137399.32800000001</v>
      </c>
      <c r="AA36" s="36" t="s">
        <v>51</v>
      </c>
      <c r="AB36" s="37"/>
      <c r="AC36" s="38"/>
      <c r="AD36" s="4">
        <f>AD33+AD32+AD26+AD22+AD14+AD9</f>
        <v>80111.616000000009</v>
      </c>
      <c r="AE36" s="4">
        <f>AE33+AE32+AE26+AE22+AE14+AE9</f>
        <v>251257.34399999998</v>
      </c>
      <c r="AF36" s="4">
        <f>AF33+AF32+AF26+AF22+AF14+AF9</f>
        <v>109165.05600000003</v>
      </c>
      <c r="AG36" s="4">
        <f>AG33+AG32+AG26+AG22+AG14+AG9</f>
        <v>176137.728</v>
      </c>
      <c r="AH36" s="4">
        <f>AH33+AH32+AH26+AH22+AH14+AH9</f>
        <v>103574.01600000002</v>
      </c>
      <c r="AI36" s="40" t="s">
        <v>64</v>
      </c>
      <c r="AJ36" s="38"/>
      <c r="AK36" s="28"/>
      <c r="AL36" s="4">
        <f t="shared" ref="AL36:AS36" si="89">AL33+AL32+AL26+AL22+AL14+AL9</f>
        <v>64797.840000000004</v>
      </c>
      <c r="AM36" s="4">
        <f t="shared" si="89"/>
        <v>53322.192000000003</v>
      </c>
      <c r="AN36" s="4">
        <f t="shared" si="89"/>
        <v>82703.80799999999</v>
      </c>
      <c r="AO36" s="4">
        <f t="shared" si="89"/>
        <v>156256.77600000001</v>
      </c>
      <c r="AP36" s="4">
        <f t="shared" si="89"/>
        <v>56886</v>
      </c>
      <c r="AQ36" s="4">
        <f t="shared" si="89"/>
        <v>120148.05600000003</v>
      </c>
      <c r="AR36" s="4">
        <f t="shared" si="89"/>
        <v>120098.592</v>
      </c>
      <c r="AS36" s="4">
        <f t="shared" si="89"/>
        <v>86413.608000000007</v>
      </c>
      <c r="AT36" s="40" t="s">
        <v>64</v>
      </c>
      <c r="AU36" s="38"/>
      <c r="AV36" s="28"/>
      <c r="AW36" s="4">
        <f>AW33+AW32+AW26+AW22+AW14+AW9</f>
        <v>101314.8</v>
      </c>
      <c r="AX36" s="4">
        <f>AX33+AX32+AX26+AX22+AX14+AX9</f>
        <v>43548</v>
      </c>
      <c r="AY36" s="4">
        <f>AY33+AY32+AY26+AY22+AY14+AY9</f>
        <v>93381.66</v>
      </c>
      <c r="AZ36" s="71" t="s">
        <v>64</v>
      </c>
      <c r="BA36" s="72"/>
      <c r="BB36" s="73"/>
      <c r="BC36" s="74">
        <f>BC35+BC34+BC33+BC32+BC31+BC28+BC23+BC14+BC9</f>
        <v>539929.65599999996</v>
      </c>
      <c r="BD36" s="89">
        <f>BC36+AY36+AX36+AS36+AR36+AQ36+AP36+AN36+AO36+AM36+AL36+AH36+AG36+AF36+AE36+AD36+Z36+Y36+X36+W36+V36+U36+T36+S36+R36+Q36+P36+O36+N36+M36+L36+K36+J36+I36+H36+G36+F36+E36+D36</f>
        <v>5455053.4680000003</v>
      </c>
      <c r="BE36" s="89">
        <f>BD36/12</f>
        <v>454587.78900000005</v>
      </c>
      <c r="BF36" s="89">
        <f>BE36*5/100</f>
        <v>22729.389450000002</v>
      </c>
      <c r="BG36" s="89"/>
      <c r="BH36" s="89"/>
      <c r="BI36" s="88"/>
      <c r="BJ36" s="88"/>
    </row>
    <row r="37" spans="1:62" s="2" customFormat="1" ht="15.75" customHeight="1" x14ac:dyDescent="0.2">
      <c r="A37" s="36" t="s">
        <v>50</v>
      </c>
      <c r="B37" s="37"/>
      <c r="C37" s="28"/>
      <c r="D37" s="15">
        <v>591.29999999999995</v>
      </c>
      <c r="E37" s="15">
        <v>507.8</v>
      </c>
      <c r="F37" s="15">
        <v>549.70000000000005</v>
      </c>
      <c r="G37" s="15">
        <v>372.8</v>
      </c>
      <c r="H37" s="15">
        <v>579.4</v>
      </c>
      <c r="I37" s="15">
        <v>435.8</v>
      </c>
      <c r="J37" s="15">
        <v>441.9</v>
      </c>
      <c r="K37" s="15">
        <v>926</v>
      </c>
      <c r="L37" s="15">
        <v>482.3</v>
      </c>
      <c r="M37" s="15">
        <v>481.7</v>
      </c>
      <c r="N37" s="15">
        <v>485.4</v>
      </c>
      <c r="O37" s="15">
        <v>709.9</v>
      </c>
      <c r="P37" s="15">
        <v>586.5</v>
      </c>
      <c r="Q37" s="15">
        <v>595.70000000000005</v>
      </c>
      <c r="R37" s="15">
        <v>648.29999999999995</v>
      </c>
      <c r="S37" s="15">
        <v>598.29999999999995</v>
      </c>
      <c r="T37" s="15">
        <v>713.3</v>
      </c>
      <c r="U37" s="15">
        <v>411.9</v>
      </c>
      <c r="V37" s="15">
        <v>539.20000000000005</v>
      </c>
      <c r="W37" s="15">
        <v>444.2</v>
      </c>
      <c r="X37" s="15">
        <v>488.3</v>
      </c>
      <c r="Y37" s="15">
        <v>477.4</v>
      </c>
      <c r="Z37" s="15">
        <v>521.4</v>
      </c>
      <c r="AA37" s="36" t="s">
        <v>50</v>
      </c>
      <c r="AB37" s="37"/>
      <c r="AC37" s="28"/>
      <c r="AD37" s="15">
        <v>401.2</v>
      </c>
      <c r="AE37" s="15">
        <v>1258.3</v>
      </c>
      <c r="AF37" s="15">
        <v>546.70000000000005</v>
      </c>
      <c r="AG37" s="15">
        <v>882.1</v>
      </c>
      <c r="AH37" s="15">
        <v>518.70000000000005</v>
      </c>
      <c r="AI37" s="40" t="s">
        <v>65</v>
      </c>
      <c r="AJ37" s="38"/>
      <c r="AK37" s="28"/>
      <c r="AL37" s="15">
        <v>262</v>
      </c>
      <c r="AM37" s="15">
        <v>215.6</v>
      </c>
      <c r="AN37" s="15">
        <v>334.4</v>
      </c>
      <c r="AO37" s="15">
        <v>631.79999999999995</v>
      </c>
      <c r="AP37" s="15">
        <v>237.5</v>
      </c>
      <c r="AQ37" s="15">
        <v>485.8</v>
      </c>
      <c r="AR37" s="15">
        <v>485.6</v>
      </c>
      <c r="AS37" s="15">
        <v>349.4</v>
      </c>
      <c r="AT37" s="40" t="s">
        <v>65</v>
      </c>
      <c r="AU37" s="38"/>
      <c r="AV37" s="28"/>
      <c r="AW37" s="15">
        <v>530</v>
      </c>
      <c r="AX37" s="15">
        <v>237.5</v>
      </c>
      <c r="AY37" s="15">
        <v>488.5</v>
      </c>
      <c r="AZ37" s="75"/>
      <c r="BA37" s="76"/>
      <c r="BB37" s="59"/>
      <c r="BC37" s="74">
        <v>2070.6</v>
      </c>
      <c r="BD37" s="89">
        <f>BC37+AY37+AX37+AS37+AR37+AQ37+AP37+AN37+AO37+AM37+AL37+AH37+AG37+AF37+AE37+AD37+Z37+Y37+X37+W37+V37+U37+T37+S37+R37+Q37+P37+O37+N37+M37+L37+K37+J37+I37+H37+G37+F37+E37+D37</f>
        <v>21994.2</v>
      </c>
      <c r="BE37" s="89"/>
      <c r="BF37" s="89">
        <f>BD37*70*80/100</f>
        <v>1231675.2</v>
      </c>
      <c r="BG37" s="89"/>
      <c r="BH37" s="89"/>
      <c r="BI37" s="88"/>
      <c r="BJ37" s="88"/>
    </row>
    <row r="38" spans="1:62" s="2" customFormat="1" ht="25.5" customHeight="1" x14ac:dyDescent="0.2">
      <c r="A38" s="36" t="s">
        <v>49</v>
      </c>
      <c r="B38" s="39"/>
      <c r="C38" s="28">
        <f>C14+C22+C26+C32+C33+C9</f>
        <v>21.96</v>
      </c>
      <c r="D38" s="5">
        <f>D36 /12/D37</f>
        <v>21.96</v>
      </c>
      <c r="E38" s="5">
        <f t="shared" ref="E38:Z38" si="90">E36 /12/E37</f>
        <v>21.96</v>
      </c>
      <c r="F38" s="5">
        <f t="shared" si="90"/>
        <v>21.96</v>
      </c>
      <c r="G38" s="5">
        <f t="shared" si="90"/>
        <v>21.959999999999997</v>
      </c>
      <c r="H38" s="5">
        <f t="shared" si="90"/>
        <v>21.960000000000004</v>
      </c>
      <c r="I38" s="5">
        <f t="shared" si="90"/>
        <v>21.959999999999997</v>
      </c>
      <c r="J38" s="5">
        <f t="shared" si="90"/>
        <v>21.959999999999997</v>
      </c>
      <c r="K38" s="5">
        <f t="shared" si="90"/>
        <v>21.960000000000004</v>
      </c>
      <c r="L38" s="5">
        <f t="shared" si="90"/>
        <v>21.960000000000004</v>
      </c>
      <c r="M38" s="5">
        <f t="shared" si="90"/>
        <v>21.96</v>
      </c>
      <c r="N38" s="5">
        <f t="shared" si="90"/>
        <v>21.96</v>
      </c>
      <c r="O38" s="5">
        <f t="shared" si="90"/>
        <v>21.96</v>
      </c>
      <c r="P38" s="5">
        <f t="shared" si="90"/>
        <v>21.959999999999997</v>
      </c>
      <c r="Q38" s="5">
        <f t="shared" si="90"/>
        <v>21.959999999999997</v>
      </c>
      <c r="R38" s="5">
        <f t="shared" si="90"/>
        <v>21.96</v>
      </c>
      <c r="S38" s="5">
        <f t="shared" si="90"/>
        <v>21.96</v>
      </c>
      <c r="T38" s="5">
        <f t="shared" si="90"/>
        <v>21.96</v>
      </c>
      <c r="U38" s="5">
        <f t="shared" si="90"/>
        <v>21.96</v>
      </c>
      <c r="V38" s="5">
        <f t="shared" si="90"/>
        <v>21.96</v>
      </c>
      <c r="W38" s="5">
        <f t="shared" si="90"/>
        <v>21.96</v>
      </c>
      <c r="X38" s="5">
        <f t="shared" si="90"/>
        <v>21.96</v>
      </c>
      <c r="Y38" s="5">
        <f t="shared" si="90"/>
        <v>21.96</v>
      </c>
      <c r="Z38" s="5">
        <f t="shared" si="90"/>
        <v>21.960000000000004</v>
      </c>
      <c r="AA38" s="36" t="s">
        <v>49</v>
      </c>
      <c r="AB38" s="39"/>
      <c r="AC38" s="28">
        <f>AC14+AC22+AC26+AC32+AC33+AC9</f>
        <v>16.639999999999997</v>
      </c>
      <c r="AD38" s="5">
        <f>AD36 /12/AD37</f>
        <v>16.640000000000004</v>
      </c>
      <c r="AE38" s="5">
        <f t="shared" ref="AE38:AH38" si="91">AE36 /12/AE37</f>
        <v>16.639999999999997</v>
      </c>
      <c r="AF38" s="5">
        <f t="shared" si="91"/>
        <v>16.64</v>
      </c>
      <c r="AG38" s="5">
        <f t="shared" si="91"/>
        <v>16.64</v>
      </c>
      <c r="AH38" s="5">
        <f t="shared" si="91"/>
        <v>16.64</v>
      </c>
      <c r="AI38" s="36" t="s">
        <v>66</v>
      </c>
      <c r="AJ38" s="28"/>
      <c r="AK38" s="28">
        <f>AK14+AK22+AK26+AK32+AK9+AK33</f>
        <v>20.61</v>
      </c>
      <c r="AL38" s="5">
        <f>AL36 /12/AL37</f>
        <v>20.610000000000003</v>
      </c>
      <c r="AM38" s="5">
        <f t="shared" ref="AM38:AS38" si="92">AM36 /12/AM37</f>
        <v>20.610000000000003</v>
      </c>
      <c r="AN38" s="5">
        <f t="shared" si="92"/>
        <v>20.61</v>
      </c>
      <c r="AO38" s="5">
        <f t="shared" si="92"/>
        <v>20.610000000000003</v>
      </c>
      <c r="AP38" s="5">
        <f t="shared" si="92"/>
        <v>19.96</v>
      </c>
      <c r="AQ38" s="5">
        <f t="shared" si="92"/>
        <v>20.610000000000003</v>
      </c>
      <c r="AR38" s="5">
        <f t="shared" si="92"/>
        <v>20.61</v>
      </c>
      <c r="AS38" s="5">
        <f t="shared" si="92"/>
        <v>20.610000000000003</v>
      </c>
      <c r="AT38" s="36" t="s">
        <v>66</v>
      </c>
      <c r="AU38" s="28"/>
      <c r="AV38" s="28">
        <f>AV14+AV22+AV26+AV32+AV9+AV33</f>
        <v>15.93</v>
      </c>
      <c r="AW38" s="5">
        <f>AW36 /12/AW37</f>
        <v>15.93</v>
      </c>
      <c r="AX38" s="5">
        <f t="shared" ref="AX38:AY38" si="93">AX36 /12/AX37</f>
        <v>15.28</v>
      </c>
      <c r="AY38" s="5">
        <f t="shared" si="93"/>
        <v>15.93</v>
      </c>
      <c r="AZ38" s="75" t="s">
        <v>162</v>
      </c>
      <c r="BA38" s="76"/>
      <c r="BB38" s="57"/>
      <c r="BC38" s="74">
        <f>BC36/12/BC37</f>
        <v>21.73</v>
      </c>
      <c r="BD38" s="89"/>
      <c r="BE38" s="89"/>
      <c r="BF38" s="89"/>
      <c r="BG38" s="89"/>
      <c r="BH38" s="89"/>
      <c r="BI38" s="88"/>
      <c r="BJ38" s="88"/>
    </row>
    <row r="39" spans="1:62" s="12" customFormat="1" ht="12.75" customHeight="1" x14ac:dyDescent="0.2">
      <c r="A39" s="7"/>
      <c r="B39" s="9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77"/>
      <c r="BA39" s="77"/>
      <c r="BB39" s="77"/>
      <c r="BC39" s="77"/>
      <c r="BD39" s="90"/>
      <c r="BE39" s="90"/>
      <c r="BF39" s="90"/>
      <c r="BG39" s="90"/>
      <c r="BH39" s="90"/>
      <c r="BI39" s="86"/>
      <c r="BJ39" s="86"/>
    </row>
    <row r="40" spans="1:62" s="12" customFormat="1" ht="12.75" hidden="1" customHeight="1" x14ac:dyDescent="0.2">
      <c r="A40" s="7"/>
      <c r="B40" s="9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BD40" s="90"/>
      <c r="BE40" s="90"/>
      <c r="BF40" s="90"/>
      <c r="BG40" s="90"/>
      <c r="BH40" s="90"/>
      <c r="BI40" s="86"/>
      <c r="BJ40" s="86"/>
    </row>
    <row r="41" spans="1:62" s="12" customFormat="1" x14ac:dyDescent="0.2">
      <c r="A41" s="21"/>
      <c r="B41" s="14"/>
      <c r="C41" s="1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BD41" s="90"/>
      <c r="BE41" s="90"/>
      <c r="BF41" s="90"/>
      <c r="BG41" s="90"/>
      <c r="BH41" s="90"/>
      <c r="BI41" s="86"/>
      <c r="BJ41" s="86"/>
    </row>
    <row r="42" spans="1:62" s="12" customFormat="1" x14ac:dyDescent="0.2">
      <c r="A42" s="21"/>
      <c r="B42" s="14"/>
      <c r="C42" s="1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BD42" s="90"/>
      <c r="BE42" s="90"/>
      <c r="BF42" s="90"/>
      <c r="BG42" s="90"/>
      <c r="BH42" s="90"/>
      <c r="BI42" s="86"/>
      <c r="BJ42" s="86"/>
    </row>
    <row r="43" spans="1:62" s="1" customFormat="1" x14ac:dyDescent="0.2">
      <c r="A43" s="21"/>
      <c r="B43" s="14"/>
      <c r="C43" s="1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62" s="1" customFormat="1" x14ac:dyDescent="0.2">
      <c r="A44" s="21"/>
      <c r="B44" s="14"/>
      <c r="C44" s="1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62" x14ac:dyDescent="0.2">
      <c r="A45" s="21" t="s">
        <v>0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62" x14ac:dyDescent="0.2"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</sheetData>
  <mergeCells count="54">
    <mergeCell ref="BA6:BC6"/>
    <mergeCell ref="BA7:BC7"/>
    <mergeCell ref="T6:T7"/>
    <mergeCell ref="U6:U7"/>
    <mergeCell ref="V6:V7"/>
    <mergeCell ref="W6:W7"/>
    <mergeCell ref="Y6:Y7"/>
    <mergeCell ref="AU6:AU8"/>
    <mergeCell ref="AW6:AW7"/>
    <mergeCell ref="AV7:AV8"/>
    <mergeCell ref="AI6:AI8"/>
    <mergeCell ref="AJ6:AJ8"/>
    <mergeCell ref="AL6:AL7"/>
    <mergeCell ref="AK7:AK8"/>
    <mergeCell ref="AT6:AT8"/>
    <mergeCell ref="AM6:AM7"/>
    <mergeCell ref="A6:A8"/>
    <mergeCell ref="C7:C8"/>
    <mergeCell ref="AC7:AC8"/>
    <mergeCell ref="B6:B8"/>
    <mergeCell ref="AA6:AA8"/>
    <mergeCell ref="AB6:AB8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I6:I7"/>
    <mergeCell ref="X6:X7"/>
    <mergeCell ref="Z6:Z7"/>
    <mergeCell ref="AG6:AG7"/>
    <mergeCell ref="AE6:AE7"/>
    <mergeCell ref="AD6:AD7"/>
    <mergeCell ref="O6:O7"/>
    <mergeCell ref="P6:P7"/>
    <mergeCell ref="Q6:Q7"/>
    <mergeCell ref="R6:R7"/>
    <mergeCell ref="S6:S7"/>
    <mergeCell ref="AY6:AY7"/>
    <mergeCell ref="AZ6:AZ8"/>
    <mergeCell ref="AH6:AH7"/>
    <mergeCell ref="AF6:AF7"/>
    <mergeCell ref="AN6:AN7"/>
    <mergeCell ref="AR6:AR7"/>
    <mergeCell ref="AX6:AX7"/>
    <mergeCell ref="AO6:AO7"/>
    <mergeCell ref="AP6:AP7"/>
    <mergeCell ref="AQ6:AQ7"/>
    <mergeCell ref="AS6:AS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2018-03-06T12:20:32Z</dcterms:modified>
</cp:coreProperties>
</file>